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240" yWindow="-96" windowWidth="10080" windowHeight="11832" tabRatio="598"/>
  </bookViews>
  <sheets>
    <sheet name="Overview" sheetId="52" r:id="rId1"/>
    <sheet name="12-7-2010" sheetId="18" r:id="rId2"/>
    <sheet name="13-7-2010" sheetId="56" r:id="rId3"/>
    <sheet name="14-7-2010" sheetId="57" r:id="rId4"/>
    <sheet name="15-7-2010" sheetId="58" r:id="rId5"/>
  </sheets>
  <calcPr calcId="145621"/>
</workbook>
</file>

<file path=xl/calcChain.xml><?xml version="1.0" encoding="utf-8"?>
<calcChain xmlns="http://schemas.openxmlformats.org/spreadsheetml/2006/main">
  <c r="I168" i="18" l="1"/>
  <c r="H168" i="18"/>
  <c r="I167" i="18"/>
  <c r="H167" i="18"/>
  <c r="I166" i="18"/>
  <c r="H166" i="18"/>
  <c r="I165" i="18"/>
  <c r="H165" i="18"/>
  <c r="I164" i="18"/>
  <c r="H164" i="18"/>
  <c r="I163" i="18"/>
  <c r="H163" i="18"/>
  <c r="I162" i="18"/>
  <c r="H162" i="18"/>
  <c r="I161" i="18"/>
  <c r="H161" i="18"/>
  <c r="I160" i="18"/>
  <c r="H160" i="18"/>
  <c r="I159" i="18"/>
  <c r="H159" i="18"/>
  <c r="I158" i="18"/>
  <c r="H158" i="18"/>
  <c r="I157" i="18"/>
  <c r="H157" i="18"/>
  <c r="I156" i="18"/>
  <c r="H156" i="18"/>
  <c r="I155" i="18"/>
  <c r="H155" i="18"/>
  <c r="I154" i="18"/>
  <c r="H154" i="18"/>
  <c r="I153" i="18"/>
  <c r="H153" i="18"/>
  <c r="I152" i="18"/>
  <c r="H152" i="18"/>
  <c r="I151" i="18"/>
  <c r="H151" i="18"/>
  <c r="I150" i="18"/>
  <c r="H150" i="18"/>
  <c r="I149" i="18"/>
  <c r="H149" i="18"/>
  <c r="I148" i="18"/>
  <c r="H148" i="18"/>
  <c r="I147" i="18"/>
  <c r="H147" i="18"/>
  <c r="I146" i="18"/>
  <c r="H146" i="18"/>
  <c r="I145" i="18"/>
  <c r="H145" i="18"/>
  <c r="I144" i="18"/>
  <c r="H144" i="18"/>
  <c r="I143" i="18"/>
  <c r="H143" i="18"/>
  <c r="I142" i="18"/>
  <c r="H142" i="18"/>
  <c r="I141" i="18"/>
  <c r="H141" i="18"/>
  <c r="I140" i="18"/>
  <c r="H140" i="18"/>
  <c r="I139" i="18"/>
  <c r="H139" i="18"/>
  <c r="I138" i="18"/>
  <c r="H138" i="18"/>
  <c r="I137" i="18"/>
  <c r="H137" i="18"/>
  <c r="I136" i="18"/>
  <c r="H136" i="18"/>
  <c r="I135" i="18"/>
  <c r="H135" i="18"/>
  <c r="I134" i="18"/>
  <c r="H134" i="18"/>
  <c r="I133" i="18"/>
  <c r="H133" i="18"/>
  <c r="I132" i="18"/>
  <c r="H132" i="18"/>
  <c r="I131" i="18"/>
  <c r="H131" i="18"/>
  <c r="I130" i="18"/>
  <c r="H130" i="18"/>
  <c r="I129" i="18"/>
  <c r="H129" i="18"/>
  <c r="I128" i="18"/>
  <c r="H128" i="18"/>
  <c r="I127" i="18"/>
  <c r="H127" i="18"/>
  <c r="I126" i="18"/>
  <c r="H126" i="18"/>
  <c r="I125" i="18"/>
  <c r="H125" i="18"/>
  <c r="I124" i="18"/>
  <c r="H124" i="18"/>
  <c r="I123" i="18"/>
  <c r="H123" i="18"/>
  <c r="I122" i="18"/>
  <c r="H122" i="18"/>
  <c r="I121" i="18"/>
  <c r="H121" i="18"/>
  <c r="I120" i="18"/>
  <c r="H120" i="18"/>
  <c r="I119" i="18"/>
  <c r="H119" i="18"/>
  <c r="I118" i="18"/>
  <c r="H118" i="18"/>
  <c r="I117" i="18"/>
  <c r="H117" i="18"/>
  <c r="I116" i="18"/>
  <c r="H116" i="18"/>
  <c r="I115" i="18"/>
  <c r="H115" i="18"/>
  <c r="I114" i="18"/>
  <c r="H114" i="18"/>
  <c r="I113" i="18"/>
  <c r="H113" i="18"/>
  <c r="I112" i="18"/>
  <c r="H112" i="18"/>
  <c r="I111" i="18"/>
  <c r="H111" i="18"/>
  <c r="I110" i="18"/>
  <c r="H110" i="18"/>
  <c r="I109" i="18"/>
  <c r="H109" i="18"/>
  <c r="I108" i="18"/>
  <c r="H108" i="18"/>
  <c r="I107" i="18"/>
  <c r="H107" i="18"/>
  <c r="I106" i="18"/>
  <c r="H106" i="18"/>
  <c r="I105" i="18"/>
  <c r="H105" i="18"/>
  <c r="I104" i="18"/>
  <c r="H104" i="18"/>
  <c r="I103" i="18"/>
  <c r="H103" i="18"/>
  <c r="I102" i="18"/>
  <c r="H102" i="18"/>
  <c r="I101" i="18"/>
  <c r="H101" i="18"/>
  <c r="I100" i="18"/>
  <c r="H100" i="18"/>
  <c r="I99" i="18"/>
  <c r="H99" i="18"/>
  <c r="I98" i="18"/>
  <c r="H98" i="18"/>
  <c r="I97" i="18"/>
  <c r="H97" i="18"/>
  <c r="I96" i="18"/>
  <c r="H96" i="18"/>
  <c r="I95" i="18"/>
  <c r="H95" i="18"/>
  <c r="I94" i="18"/>
  <c r="H94" i="18"/>
  <c r="I93" i="18"/>
  <c r="H93" i="18"/>
  <c r="I92" i="18"/>
  <c r="H92" i="18"/>
  <c r="I91" i="18"/>
  <c r="H91" i="18"/>
  <c r="I90" i="18"/>
  <c r="H90" i="18"/>
  <c r="I89" i="18"/>
  <c r="H89" i="18"/>
  <c r="I88" i="18"/>
  <c r="H88" i="18"/>
  <c r="I87" i="18"/>
  <c r="H87" i="18"/>
  <c r="I86" i="18"/>
  <c r="H86" i="18"/>
  <c r="I85" i="18"/>
  <c r="H85" i="18"/>
  <c r="I84" i="18"/>
  <c r="H84" i="18"/>
  <c r="I83" i="18"/>
  <c r="H83" i="18"/>
  <c r="I82" i="18"/>
  <c r="H82" i="18"/>
  <c r="I81" i="18"/>
  <c r="H81" i="18"/>
  <c r="I80" i="18"/>
  <c r="H80" i="18"/>
  <c r="I79" i="18"/>
  <c r="H79" i="18"/>
  <c r="I78" i="18"/>
  <c r="H78" i="18"/>
  <c r="I77" i="18"/>
  <c r="H77" i="18"/>
  <c r="I76" i="18"/>
  <c r="H76" i="18"/>
  <c r="I75" i="18"/>
  <c r="H75" i="18"/>
  <c r="I74" i="18"/>
  <c r="H74" i="18"/>
  <c r="I73" i="18"/>
  <c r="H73" i="18"/>
  <c r="I72" i="18"/>
  <c r="H72" i="18"/>
  <c r="I71" i="18"/>
  <c r="H71" i="18"/>
  <c r="I70" i="18"/>
  <c r="H70" i="18"/>
  <c r="I69" i="18"/>
  <c r="H69" i="18"/>
  <c r="I68" i="18"/>
  <c r="H68" i="18"/>
  <c r="I67" i="18"/>
  <c r="H67" i="18"/>
  <c r="I66" i="18"/>
  <c r="H66" i="18"/>
  <c r="I65" i="18"/>
  <c r="H65" i="18"/>
  <c r="I64" i="18"/>
  <c r="H64" i="18"/>
  <c r="I63" i="18"/>
  <c r="H63" i="18"/>
  <c r="I62" i="18"/>
  <c r="H62" i="18"/>
  <c r="I61" i="18"/>
  <c r="H61" i="18"/>
  <c r="I60" i="18"/>
  <c r="H60" i="18"/>
  <c r="I59" i="18"/>
  <c r="H59" i="18"/>
  <c r="I58" i="18"/>
  <c r="H58" i="18"/>
  <c r="I57" i="18"/>
  <c r="H57" i="18"/>
  <c r="I56" i="18"/>
  <c r="H56" i="18"/>
  <c r="I55" i="18"/>
  <c r="H55" i="18"/>
  <c r="I54" i="18"/>
  <c r="H54" i="18"/>
  <c r="I53" i="18"/>
  <c r="H53" i="18"/>
  <c r="I52" i="18"/>
  <c r="H52" i="18"/>
  <c r="I51" i="18"/>
  <c r="H51" i="18"/>
  <c r="I50" i="18"/>
  <c r="H50" i="18"/>
  <c r="I49" i="18"/>
  <c r="H49" i="18"/>
  <c r="I48" i="18"/>
  <c r="H48" i="18"/>
  <c r="I47" i="18"/>
  <c r="H47" i="18"/>
  <c r="I46" i="18"/>
  <c r="H46" i="18"/>
  <c r="I45" i="18"/>
  <c r="H45" i="18"/>
  <c r="I44" i="18"/>
  <c r="H44" i="18"/>
  <c r="I43" i="18"/>
  <c r="H43" i="18"/>
  <c r="I42" i="18"/>
  <c r="H42" i="18"/>
  <c r="I41" i="18"/>
  <c r="H41" i="18"/>
  <c r="I40" i="18"/>
  <c r="H40" i="18"/>
  <c r="I39" i="18"/>
  <c r="H39" i="18"/>
  <c r="I38" i="18"/>
  <c r="H38" i="18"/>
  <c r="I37" i="18"/>
  <c r="H37" i="18"/>
  <c r="I36" i="18"/>
  <c r="H36" i="18"/>
  <c r="I35" i="18"/>
  <c r="H35" i="18"/>
  <c r="I34" i="18"/>
  <c r="H34" i="18"/>
  <c r="I33" i="18"/>
  <c r="H33" i="18"/>
  <c r="I168" i="56"/>
  <c r="H168" i="56"/>
  <c r="I167" i="56"/>
  <c r="H167" i="56"/>
  <c r="I166" i="56"/>
  <c r="H166" i="56"/>
  <c r="I165" i="56"/>
  <c r="H165" i="56"/>
  <c r="I164" i="56"/>
  <c r="H164" i="56"/>
  <c r="I163" i="56"/>
  <c r="H163" i="56"/>
  <c r="I162" i="56"/>
  <c r="H162" i="56"/>
  <c r="I161" i="56"/>
  <c r="H161" i="56"/>
  <c r="I160" i="56"/>
  <c r="H160" i="56"/>
  <c r="I159" i="56"/>
  <c r="H159" i="56"/>
  <c r="I158" i="56"/>
  <c r="H158" i="56"/>
  <c r="I157" i="56"/>
  <c r="H157" i="56"/>
  <c r="I156" i="56"/>
  <c r="H156" i="56"/>
  <c r="I155" i="56"/>
  <c r="H155" i="56"/>
  <c r="I154" i="56"/>
  <c r="H154" i="56"/>
  <c r="I153" i="56"/>
  <c r="H153" i="56"/>
  <c r="I152" i="56"/>
  <c r="H152" i="56"/>
  <c r="I151" i="56"/>
  <c r="H151" i="56"/>
  <c r="I150" i="56"/>
  <c r="H150" i="56"/>
  <c r="I149" i="56"/>
  <c r="H149" i="56"/>
  <c r="I148" i="56"/>
  <c r="H148" i="56"/>
  <c r="I147" i="56"/>
  <c r="H147" i="56"/>
  <c r="I146" i="56"/>
  <c r="H146" i="56"/>
  <c r="I145" i="56"/>
  <c r="H145" i="56"/>
  <c r="I144" i="56"/>
  <c r="H144" i="56"/>
  <c r="I143" i="56"/>
  <c r="H143" i="56"/>
  <c r="I142" i="56"/>
  <c r="H142" i="56"/>
  <c r="I141" i="56"/>
  <c r="H141" i="56"/>
  <c r="I140" i="56"/>
  <c r="H140" i="56"/>
  <c r="I139" i="56"/>
  <c r="H139" i="56"/>
  <c r="I138" i="56"/>
  <c r="H138" i="56"/>
  <c r="I137" i="56"/>
  <c r="H137" i="56"/>
  <c r="I136" i="56"/>
  <c r="H136" i="56"/>
  <c r="I135" i="56"/>
  <c r="H135" i="56"/>
  <c r="I134" i="56"/>
  <c r="H134" i="56"/>
  <c r="I133" i="56"/>
  <c r="H133" i="56"/>
  <c r="I132" i="56"/>
  <c r="H132" i="56"/>
  <c r="I131" i="56"/>
  <c r="H131" i="56"/>
  <c r="I130" i="56"/>
  <c r="H130" i="56"/>
  <c r="I129" i="56"/>
  <c r="H129" i="56"/>
  <c r="I128" i="56"/>
  <c r="H128" i="56"/>
  <c r="I127" i="56"/>
  <c r="H127" i="56"/>
  <c r="I126" i="56"/>
  <c r="H126" i="56"/>
  <c r="I125" i="56"/>
  <c r="H125" i="56"/>
  <c r="I124" i="56"/>
  <c r="H124" i="56"/>
  <c r="I123" i="56"/>
  <c r="H123" i="56"/>
  <c r="I122" i="56"/>
  <c r="H122" i="56"/>
  <c r="I121" i="56"/>
  <c r="H121" i="56"/>
  <c r="I120" i="56"/>
  <c r="H120" i="56"/>
  <c r="I119" i="56"/>
  <c r="H119" i="56"/>
  <c r="I118" i="56"/>
  <c r="H118" i="56"/>
  <c r="I117" i="56"/>
  <c r="H117" i="56"/>
  <c r="I116" i="56"/>
  <c r="H116" i="56"/>
  <c r="I115" i="56"/>
  <c r="H115" i="56"/>
  <c r="I114" i="56"/>
  <c r="H114" i="56"/>
  <c r="I113" i="56"/>
  <c r="H113" i="56"/>
  <c r="I112" i="56"/>
  <c r="H112" i="56"/>
  <c r="I111" i="56"/>
  <c r="H111" i="56"/>
  <c r="I110" i="56"/>
  <c r="H110" i="56"/>
  <c r="I109" i="56"/>
  <c r="H109" i="56"/>
  <c r="I108" i="56"/>
  <c r="H108" i="56"/>
  <c r="I107" i="56"/>
  <c r="H107" i="56"/>
  <c r="I106" i="56"/>
  <c r="H106" i="56"/>
  <c r="I105" i="56"/>
  <c r="H105" i="56"/>
  <c r="I104" i="56"/>
  <c r="H104" i="56"/>
  <c r="I103" i="56"/>
  <c r="H103" i="56"/>
  <c r="I102" i="56"/>
  <c r="H102" i="56"/>
  <c r="I101" i="56"/>
  <c r="H101" i="56"/>
  <c r="I100" i="56"/>
  <c r="H100" i="56"/>
  <c r="I99" i="56"/>
  <c r="H99" i="56"/>
  <c r="I98" i="56"/>
  <c r="H98" i="56"/>
  <c r="I97" i="56"/>
  <c r="H97" i="56"/>
  <c r="I96" i="56"/>
  <c r="H96" i="56"/>
  <c r="I95" i="56"/>
  <c r="H95" i="56"/>
  <c r="I94" i="56"/>
  <c r="H94" i="56"/>
  <c r="I93" i="56"/>
  <c r="H93" i="56"/>
  <c r="I92" i="56"/>
  <c r="H92" i="56"/>
  <c r="I91" i="56"/>
  <c r="H91" i="56"/>
  <c r="I90" i="56"/>
  <c r="H90" i="56"/>
  <c r="I89" i="56"/>
  <c r="H89" i="56"/>
  <c r="I88" i="56"/>
  <c r="H88" i="56"/>
  <c r="I87" i="56"/>
  <c r="H87" i="56"/>
  <c r="I86" i="56"/>
  <c r="H86" i="56"/>
  <c r="I85" i="56"/>
  <c r="H85" i="56"/>
  <c r="I84" i="56"/>
  <c r="H84" i="56"/>
  <c r="I83" i="56"/>
  <c r="H83" i="56"/>
  <c r="I82" i="56"/>
  <c r="H82" i="56"/>
  <c r="I81" i="56"/>
  <c r="H81" i="56"/>
  <c r="I80" i="56"/>
  <c r="H80" i="56"/>
  <c r="I79" i="56"/>
  <c r="H79" i="56"/>
  <c r="I78" i="56"/>
  <c r="H78" i="56"/>
  <c r="I77" i="56"/>
  <c r="H77" i="56"/>
  <c r="I76" i="56"/>
  <c r="H76" i="56"/>
  <c r="I75" i="56"/>
  <c r="H75" i="56"/>
  <c r="I74" i="56"/>
  <c r="H74" i="56"/>
  <c r="I73" i="56"/>
  <c r="H73" i="56"/>
  <c r="I72" i="56"/>
  <c r="H72" i="56"/>
  <c r="I71" i="56"/>
  <c r="H71" i="56"/>
  <c r="I70" i="56"/>
  <c r="H70" i="56"/>
  <c r="I69" i="56"/>
  <c r="H69" i="56"/>
  <c r="I68" i="56"/>
  <c r="H68" i="56"/>
  <c r="I67" i="56"/>
  <c r="H67" i="56"/>
  <c r="I66" i="56"/>
  <c r="H66" i="56"/>
  <c r="I65" i="56"/>
  <c r="H65" i="56"/>
  <c r="I64" i="56"/>
  <c r="H64" i="56"/>
  <c r="I63" i="56"/>
  <c r="H63" i="56"/>
  <c r="I62" i="56"/>
  <c r="H62" i="56"/>
  <c r="I61" i="56"/>
  <c r="H61" i="56"/>
  <c r="I60" i="56"/>
  <c r="H60" i="56"/>
  <c r="I59" i="56"/>
  <c r="H59" i="56"/>
  <c r="I58" i="56"/>
  <c r="H58" i="56"/>
  <c r="I57" i="56"/>
  <c r="H57" i="56"/>
  <c r="I56" i="56"/>
  <c r="H56" i="56"/>
  <c r="I55" i="56"/>
  <c r="H55" i="56"/>
  <c r="I54" i="56"/>
  <c r="H54" i="56"/>
  <c r="I53" i="56"/>
  <c r="H53" i="56"/>
  <c r="I52" i="56"/>
  <c r="H52" i="56"/>
  <c r="I51" i="56"/>
  <c r="H51" i="56"/>
  <c r="I50" i="56"/>
  <c r="H50" i="56"/>
  <c r="I49" i="56"/>
  <c r="H49" i="56"/>
  <c r="I48" i="56"/>
  <c r="H48" i="56"/>
  <c r="I47" i="56"/>
  <c r="H47" i="56"/>
  <c r="I46" i="56"/>
  <c r="H46" i="56"/>
  <c r="I45" i="56"/>
  <c r="H45" i="56"/>
  <c r="I44" i="56"/>
  <c r="H44" i="56"/>
  <c r="I43" i="56"/>
  <c r="H43" i="56"/>
  <c r="I42" i="56"/>
  <c r="H42" i="56"/>
  <c r="I41" i="56"/>
  <c r="H41" i="56"/>
  <c r="I40" i="56"/>
  <c r="H40" i="56"/>
  <c r="I39" i="56"/>
  <c r="H39" i="56"/>
  <c r="I38" i="56"/>
  <c r="H38" i="56"/>
  <c r="I37" i="56"/>
  <c r="H37" i="56"/>
  <c r="I36" i="56"/>
  <c r="H36" i="56"/>
  <c r="I35" i="56"/>
  <c r="H35" i="56"/>
  <c r="I34" i="56"/>
  <c r="H34" i="56"/>
  <c r="I33" i="56"/>
  <c r="H33" i="56"/>
  <c r="I168" i="57"/>
  <c r="H168" i="57"/>
  <c r="I167" i="57"/>
  <c r="H167" i="57"/>
  <c r="I166" i="57"/>
  <c r="H166" i="57"/>
  <c r="I165" i="57"/>
  <c r="H165" i="57"/>
  <c r="I164" i="57"/>
  <c r="H164" i="57"/>
  <c r="I163" i="57"/>
  <c r="H163" i="57"/>
  <c r="I162" i="57"/>
  <c r="H162" i="57"/>
  <c r="I161" i="57"/>
  <c r="H161" i="57"/>
  <c r="I160" i="57"/>
  <c r="H160" i="57"/>
  <c r="I159" i="57"/>
  <c r="H159" i="57"/>
  <c r="I158" i="57"/>
  <c r="H158" i="57"/>
  <c r="I157" i="57"/>
  <c r="H157" i="57"/>
  <c r="I156" i="57"/>
  <c r="H156" i="57"/>
  <c r="I155" i="57"/>
  <c r="H155" i="57"/>
  <c r="I154" i="57"/>
  <c r="H154" i="57"/>
  <c r="I153" i="57"/>
  <c r="H153" i="57"/>
  <c r="I152" i="57"/>
  <c r="H152" i="57"/>
  <c r="I151" i="57"/>
  <c r="H151" i="57"/>
  <c r="I150" i="57"/>
  <c r="H150" i="57"/>
  <c r="I149" i="57"/>
  <c r="H149" i="57"/>
  <c r="I148" i="57"/>
  <c r="H148" i="57"/>
  <c r="I147" i="57"/>
  <c r="H147" i="57"/>
  <c r="I146" i="57"/>
  <c r="H146" i="57"/>
  <c r="I145" i="57"/>
  <c r="H145" i="57"/>
  <c r="I144" i="57"/>
  <c r="H144" i="57"/>
  <c r="I143" i="57"/>
  <c r="H143" i="57"/>
  <c r="I142" i="57"/>
  <c r="H142" i="57"/>
  <c r="I141" i="57"/>
  <c r="H141" i="57"/>
  <c r="I140" i="57"/>
  <c r="H140" i="57"/>
  <c r="I139" i="57"/>
  <c r="H139" i="57"/>
  <c r="I138" i="57"/>
  <c r="H138" i="57"/>
  <c r="I137" i="57"/>
  <c r="H137" i="57"/>
  <c r="I136" i="57"/>
  <c r="H136" i="57"/>
  <c r="I135" i="57"/>
  <c r="H135" i="57"/>
  <c r="I134" i="57"/>
  <c r="H134" i="57"/>
  <c r="I133" i="57"/>
  <c r="H133" i="57"/>
  <c r="I132" i="57"/>
  <c r="H132" i="57"/>
  <c r="I131" i="57"/>
  <c r="H131" i="57"/>
  <c r="I130" i="57"/>
  <c r="H130" i="57"/>
  <c r="I129" i="57"/>
  <c r="H129" i="57"/>
  <c r="I128" i="57"/>
  <c r="H128" i="57"/>
  <c r="I127" i="57"/>
  <c r="H127" i="57"/>
  <c r="I126" i="57"/>
  <c r="H126" i="57"/>
  <c r="I125" i="57"/>
  <c r="H125" i="57"/>
  <c r="I124" i="57"/>
  <c r="H124" i="57"/>
  <c r="I123" i="57"/>
  <c r="H123" i="57"/>
  <c r="I122" i="57"/>
  <c r="H122" i="57"/>
  <c r="I121" i="57"/>
  <c r="H121" i="57"/>
  <c r="I120" i="57"/>
  <c r="H120" i="57"/>
  <c r="I119" i="57"/>
  <c r="H119" i="57"/>
  <c r="I118" i="57"/>
  <c r="H118" i="57"/>
  <c r="I117" i="57"/>
  <c r="H117" i="57"/>
  <c r="I116" i="57"/>
  <c r="H116" i="57"/>
  <c r="I115" i="57"/>
  <c r="H115" i="57"/>
  <c r="I114" i="57"/>
  <c r="H114" i="57"/>
  <c r="I113" i="57"/>
  <c r="H113" i="57"/>
  <c r="I112" i="57"/>
  <c r="H112" i="57"/>
  <c r="I111" i="57"/>
  <c r="H111" i="57"/>
  <c r="I110" i="57"/>
  <c r="H110" i="57"/>
  <c r="I109" i="57"/>
  <c r="H109" i="57"/>
  <c r="I108" i="57"/>
  <c r="H108" i="57"/>
  <c r="I107" i="57"/>
  <c r="H107" i="57"/>
  <c r="I106" i="57"/>
  <c r="H106" i="57"/>
  <c r="I105" i="57"/>
  <c r="H105" i="57"/>
  <c r="I104" i="57"/>
  <c r="H104" i="57"/>
  <c r="I103" i="57"/>
  <c r="H103" i="57"/>
  <c r="I102" i="57"/>
  <c r="H102" i="57"/>
  <c r="I101" i="57"/>
  <c r="H101" i="57"/>
  <c r="I100" i="57"/>
  <c r="H100" i="57"/>
  <c r="I99" i="57"/>
  <c r="H99" i="57"/>
  <c r="I98" i="57"/>
  <c r="H98" i="57"/>
  <c r="I97" i="57"/>
  <c r="H97" i="57"/>
  <c r="I96" i="57"/>
  <c r="H96" i="57"/>
  <c r="I95" i="57"/>
  <c r="H95" i="57"/>
  <c r="I94" i="57"/>
  <c r="H94" i="57"/>
  <c r="I93" i="57"/>
  <c r="H93" i="57"/>
  <c r="I92" i="57"/>
  <c r="H92" i="57"/>
  <c r="I91" i="57"/>
  <c r="H91" i="57"/>
  <c r="I90" i="57"/>
  <c r="H90" i="57"/>
  <c r="I89" i="57"/>
  <c r="H89" i="57"/>
  <c r="I88" i="57"/>
  <c r="H88" i="57"/>
  <c r="I87" i="57"/>
  <c r="H87" i="57"/>
  <c r="I86" i="57"/>
  <c r="H86" i="57"/>
  <c r="I85" i="57"/>
  <c r="H85" i="57"/>
  <c r="I84" i="57"/>
  <c r="H84" i="57"/>
  <c r="I83" i="57"/>
  <c r="H83" i="57"/>
  <c r="I82" i="57"/>
  <c r="H82" i="57"/>
  <c r="I81" i="57"/>
  <c r="H81" i="57"/>
  <c r="I80" i="57"/>
  <c r="H80" i="57"/>
  <c r="I79" i="57"/>
  <c r="H79" i="57"/>
  <c r="I78" i="57"/>
  <c r="H78" i="57"/>
  <c r="I77" i="57"/>
  <c r="H77" i="57"/>
  <c r="I76" i="57"/>
  <c r="H76" i="57"/>
  <c r="I75" i="57"/>
  <c r="H75" i="57"/>
  <c r="I74" i="57"/>
  <c r="H74" i="57"/>
  <c r="I73" i="57"/>
  <c r="H73" i="57"/>
  <c r="I72" i="57"/>
  <c r="H72" i="57"/>
  <c r="I71" i="57"/>
  <c r="H71" i="57"/>
  <c r="I70" i="57"/>
  <c r="H70" i="57"/>
  <c r="I69" i="57"/>
  <c r="H69" i="57"/>
  <c r="I68" i="57"/>
  <c r="H68" i="57"/>
  <c r="I67" i="57"/>
  <c r="H67" i="57"/>
  <c r="I66" i="57"/>
  <c r="H66" i="57"/>
  <c r="I65" i="57"/>
  <c r="H65" i="57"/>
  <c r="I64" i="57"/>
  <c r="H64" i="57"/>
  <c r="I63" i="57"/>
  <c r="H63" i="57"/>
  <c r="I62" i="57"/>
  <c r="H62" i="57"/>
  <c r="I61" i="57"/>
  <c r="H61" i="57"/>
  <c r="I60" i="57"/>
  <c r="H60" i="57"/>
  <c r="I59" i="57"/>
  <c r="H59" i="57"/>
  <c r="I58" i="57"/>
  <c r="H58" i="57"/>
  <c r="I57" i="57"/>
  <c r="H57" i="57"/>
  <c r="I56" i="57"/>
  <c r="H56" i="57"/>
  <c r="I55" i="57"/>
  <c r="H55" i="57"/>
  <c r="I54" i="57"/>
  <c r="H54" i="57"/>
  <c r="I53" i="57"/>
  <c r="H53" i="57"/>
  <c r="I52" i="57"/>
  <c r="H52" i="57"/>
  <c r="I51" i="57"/>
  <c r="H51" i="57"/>
  <c r="I50" i="57"/>
  <c r="H50" i="57"/>
  <c r="I49" i="57"/>
  <c r="H49" i="57"/>
  <c r="I48" i="57"/>
  <c r="H48" i="57"/>
  <c r="I47" i="57"/>
  <c r="H47" i="57"/>
  <c r="I46" i="57"/>
  <c r="H46" i="57"/>
  <c r="I45" i="57"/>
  <c r="H45" i="57"/>
  <c r="I44" i="57"/>
  <c r="H44" i="57"/>
  <c r="I43" i="57"/>
  <c r="H43" i="57"/>
  <c r="I42" i="57"/>
  <c r="H42" i="57"/>
  <c r="I41" i="57"/>
  <c r="H41" i="57"/>
  <c r="I40" i="57"/>
  <c r="H40" i="57"/>
  <c r="I39" i="57"/>
  <c r="H39" i="57"/>
  <c r="I38" i="57"/>
  <c r="H38" i="57"/>
  <c r="I37" i="57"/>
  <c r="H37" i="57"/>
  <c r="I36" i="57"/>
  <c r="H36" i="57"/>
  <c r="I35" i="57"/>
  <c r="H35" i="57"/>
  <c r="I34" i="57"/>
  <c r="H34" i="57"/>
  <c r="I33" i="57"/>
  <c r="H33" i="57"/>
  <c r="I168" i="58"/>
  <c r="H168" i="58"/>
  <c r="I167" i="58"/>
  <c r="H167" i="58"/>
  <c r="I166" i="58"/>
  <c r="H166" i="58"/>
  <c r="I165" i="58"/>
  <c r="H165" i="58"/>
  <c r="I164" i="58"/>
  <c r="H164" i="58"/>
  <c r="I163" i="58"/>
  <c r="H163" i="58"/>
  <c r="I162" i="58"/>
  <c r="H162" i="58"/>
  <c r="I161" i="58"/>
  <c r="H161" i="58"/>
  <c r="I160" i="58"/>
  <c r="H160" i="58"/>
  <c r="I159" i="58"/>
  <c r="H159" i="58"/>
  <c r="I158" i="58"/>
  <c r="H158" i="58"/>
  <c r="I157" i="58"/>
  <c r="H157" i="58"/>
  <c r="I156" i="58"/>
  <c r="H156" i="58"/>
  <c r="I155" i="58"/>
  <c r="H155" i="58"/>
  <c r="I154" i="58"/>
  <c r="H154" i="58"/>
  <c r="I153" i="58"/>
  <c r="H153" i="58"/>
  <c r="I152" i="58"/>
  <c r="H152" i="58"/>
  <c r="I151" i="58"/>
  <c r="H151" i="58"/>
  <c r="I150" i="58"/>
  <c r="H150" i="58"/>
  <c r="I149" i="58"/>
  <c r="H149" i="58"/>
  <c r="I148" i="58"/>
  <c r="H148" i="58"/>
  <c r="I147" i="58"/>
  <c r="H147" i="58"/>
  <c r="I146" i="58"/>
  <c r="H146" i="58"/>
  <c r="I145" i="58"/>
  <c r="H145" i="58"/>
  <c r="I144" i="58"/>
  <c r="H144" i="58"/>
  <c r="I143" i="58"/>
  <c r="H143" i="58"/>
  <c r="I142" i="58"/>
  <c r="H142" i="58"/>
  <c r="I141" i="58"/>
  <c r="H141" i="58"/>
  <c r="I140" i="58"/>
  <c r="H140" i="58"/>
  <c r="I139" i="58"/>
  <c r="H139" i="58"/>
  <c r="I138" i="58"/>
  <c r="H138" i="58"/>
  <c r="I137" i="58"/>
  <c r="H137" i="58"/>
  <c r="I136" i="58"/>
  <c r="H136" i="58"/>
  <c r="I135" i="58"/>
  <c r="H135" i="58"/>
  <c r="I134" i="58"/>
  <c r="H134" i="58"/>
  <c r="I133" i="58"/>
  <c r="H133" i="58"/>
  <c r="I132" i="58"/>
  <c r="H132" i="58"/>
  <c r="I131" i="58"/>
  <c r="H131" i="58"/>
  <c r="I130" i="58"/>
  <c r="H130" i="58"/>
  <c r="I129" i="58"/>
  <c r="H129" i="58"/>
  <c r="I128" i="58"/>
  <c r="H128" i="58"/>
  <c r="I127" i="58"/>
  <c r="H127" i="58"/>
  <c r="I126" i="58"/>
  <c r="H126" i="58"/>
  <c r="I125" i="58"/>
  <c r="H125" i="58"/>
  <c r="I124" i="58"/>
  <c r="H124" i="58"/>
  <c r="I123" i="58"/>
  <c r="H123" i="58"/>
  <c r="I122" i="58"/>
  <c r="H122" i="58"/>
  <c r="I121" i="58"/>
  <c r="H121" i="58"/>
  <c r="I120" i="58"/>
  <c r="H120" i="58"/>
  <c r="I119" i="58"/>
  <c r="H119" i="58"/>
  <c r="I118" i="58"/>
  <c r="H118" i="58"/>
  <c r="I117" i="58"/>
  <c r="H117" i="58"/>
  <c r="I116" i="58"/>
  <c r="H116" i="58"/>
  <c r="I115" i="58"/>
  <c r="H115" i="58"/>
  <c r="I114" i="58"/>
  <c r="H114" i="58"/>
  <c r="I113" i="58"/>
  <c r="H113" i="58"/>
  <c r="I112" i="58"/>
  <c r="H112" i="58"/>
  <c r="I111" i="58"/>
  <c r="H111" i="58"/>
  <c r="I110" i="58"/>
  <c r="H110" i="58"/>
  <c r="I109" i="58"/>
  <c r="H109" i="58"/>
  <c r="I108" i="58"/>
  <c r="H108" i="58"/>
  <c r="I107" i="58"/>
  <c r="H107" i="58"/>
  <c r="I106" i="58"/>
  <c r="H106" i="58"/>
  <c r="I105" i="58"/>
  <c r="H105" i="58"/>
  <c r="I104" i="58"/>
  <c r="H104" i="58"/>
  <c r="I103" i="58"/>
  <c r="H103" i="58"/>
  <c r="I102" i="58"/>
  <c r="H102" i="58"/>
  <c r="I101" i="58"/>
  <c r="H101" i="58"/>
  <c r="I100" i="58"/>
  <c r="H100" i="58"/>
  <c r="I99" i="58"/>
  <c r="H99" i="58"/>
  <c r="I98" i="58"/>
  <c r="H98" i="58"/>
  <c r="I97" i="58"/>
  <c r="H97" i="58"/>
  <c r="I96" i="58"/>
  <c r="H96" i="58"/>
  <c r="I95" i="58"/>
  <c r="H95" i="58"/>
  <c r="I94" i="58"/>
  <c r="H94" i="58"/>
  <c r="I93" i="58"/>
  <c r="H93" i="58"/>
  <c r="I92" i="58"/>
  <c r="H92" i="58"/>
  <c r="I91" i="58"/>
  <c r="H91" i="58"/>
  <c r="I90" i="58"/>
  <c r="H90" i="58"/>
  <c r="I89" i="58"/>
  <c r="H89" i="58"/>
  <c r="I88" i="58"/>
  <c r="H88" i="58"/>
  <c r="I87" i="58"/>
  <c r="H87" i="58"/>
  <c r="I86" i="58"/>
  <c r="H86" i="58"/>
  <c r="I85" i="58"/>
  <c r="H85" i="58"/>
  <c r="I84" i="58"/>
  <c r="H84" i="58"/>
  <c r="I83" i="58"/>
  <c r="H83" i="58"/>
  <c r="I82" i="58"/>
  <c r="H82" i="58"/>
  <c r="I81" i="58"/>
  <c r="H81" i="58"/>
  <c r="I80" i="58"/>
  <c r="H80" i="58"/>
  <c r="I79" i="58"/>
  <c r="H79" i="58"/>
  <c r="I78" i="58"/>
  <c r="H78" i="58"/>
  <c r="I77" i="58"/>
  <c r="H77" i="58"/>
  <c r="I76" i="58"/>
  <c r="H76" i="58"/>
  <c r="I75" i="58"/>
  <c r="H75" i="58"/>
  <c r="I74" i="58"/>
  <c r="H74" i="58"/>
  <c r="I73" i="58"/>
  <c r="H73" i="58"/>
  <c r="I72" i="58"/>
  <c r="H72" i="58"/>
  <c r="I71" i="58"/>
  <c r="H71" i="58"/>
  <c r="I70" i="58"/>
  <c r="H70" i="58"/>
  <c r="I69" i="58"/>
  <c r="H69" i="58"/>
  <c r="I68" i="58"/>
  <c r="H68" i="58"/>
  <c r="I67" i="58"/>
  <c r="H67" i="58"/>
  <c r="I66" i="58"/>
  <c r="H66" i="58"/>
  <c r="I65" i="58"/>
  <c r="H65" i="58"/>
  <c r="I64" i="58"/>
  <c r="H64" i="58"/>
  <c r="I63" i="58"/>
  <c r="H63" i="58"/>
  <c r="I62" i="58"/>
  <c r="H62" i="58"/>
  <c r="I61" i="58"/>
  <c r="H61" i="58"/>
  <c r="I60" i="58"/>
  <c r="H60" i="58"/>
  <c r="I59" i="58"/>
  <c r="H59" i="58"/>
  <c r="I58" i="58"/>
  <c r="H58" i="58"/>
  <c r="I57" i="58"/>
  <c r="H57" i="58"/>
  <c r="I56" i="58"/>
  <c r="H56" i="58"/>
  <c r="I55" i="58"/>
  <c r="H55" i="58"/>
  <c r="I54" i="58"/>
  <c r="H54" i="58"/>
  <c r="I53" i="58"/>
  <c r="H53" i="58"/>
  <c r="I52" i="58"/>
  <c r="H52" i="58"/>
  <c r="I51" i="58"/>
  <c r="H51" i="58"/>
  <c r="I50" i="58"/>
  <c r="H50" i="58"/>
  <c r="I49" i="58"/>
  <c r="H49" i="58"/>
  <c r="I48" i="58"/>
  <c r="H48" i="58"/>
  <c r="I47" i="58"/>
  <c r="H47" i="58"/>
  <c r="I46" i="58"/>
  <c r="H46" i="58"/>
  <c r="I45" i="58"/>
  <c r="H45" i="58"/>
  <c r="I44" i="58"/>
  <c r="H44" i="58"/>
  <c r="I43" i="58"/>
  <c r="H43" i="58"/>
  <c r="I42" i="58"/>
  <c r="H42" i="58"/>
  <c r="I41" i="58"/>
  <c r="H41" i="58"/>
  <c r="I40" i="58"/>
  <c r="H40" i="58"/>
  <c r="I39" i="58"/>
  <c r="H39" i="58"/>
  <c r="I38" i="58"/>
  <c r="H38" i="58"/>
  <c r="I37" i="58"/>
  <c r="H37" i="58"/>
  <c r="I36" i="58"/>
  <c r="H36" i="58"/>
  <c r="I35" i="58"/>
  <c r="H35" i="58"/>
  <c r="I34" i="58"/>
  <c r="H34" i="58"/>
  <c r="I33" i="58"/>
  <c r="H33" i="58"/>
  <c r="H19" i="58" l="1"/>
  <c r="H18" i="58"/>
  <c r="H17" i="58"/>
  <c r="H16" i="58"/>
  <c r="H14" i="58"/>
  <c r="H13" i="58"/>
  <c r="H12" i="58"/>
  <c r="H11" i="58"/>
  <c r="H10" i="58"/>
  <c r="H9" i="58"/>
  <c r="H8" i="58"/>
  <c r="H7" i="58"/>
  <c r="H6" i="58"/>
  <c r="F23" i="58"/>
  <c r="F22" i="58"/>
  <c r="F21" i="58"/>
  <c r="F20" i="58"/>
  <c r="F19" i="58"/>
  <c r="F18" i="58"/>
  <c r="F17" i="58"/>
  <c r="F16" i="58"/>
  <c r="F14" i="58"/>
  <c r="F13" i="58"/>
  <c r="F12" i="58"/>
  <c r="F11" i="58"/>
  <c r="F10" i="58"/>
  <c r="F9" i="58"/>
  <c r="F8" i="58"/>
  <c r="F7" i="58"/>
  <c r="F6" i="58"/>
  <c r="A43" i="58"/>
  <c r="A44" i="58" s="1"/>
  <c r="A41" i="58"/>
  <c r="A40" i="58"/>
  <c r="A39" i="58"/>
  <c r="A38" i="58"/>
  <c r="A37" i="58"/>
  <c r="A36" i="58"/>
  <c r="A35" i="58"/>
  <c r="A34" i="58"/>
  <c r="A33" i="58"/>
  <c r="C23" i="58"/>
  <c r="C22" i="58"/>
  <c r="C21" i="58"/>
  <c r="C20" i="58"/>
  <c r="C19" i="58"/>
  <c r="C18" i="58"/>
  <c r="C14" i="58"/>
  <c r="H20" i="57"/>
  <c r="H19" i="57"/>
  <c r="H18" i="57"/>
  <c r="H17" i="57"/>
  <c r="H16" i="57"/>
  <c r="H14" i="57"/>
  <c r="H13" i="57"/>
  <c r="H12" i="57"/>
  <c r="H11" i="57"/>
  <c r="H10" i="57"/>
  <c r="H9" i="57"/>
  <c r="H6" i="57"/>
  <c r="H7" i="57"/>
  <c r="H8" i="57"/>
  <c r="F23" i="57"/>
  <c r="F22" i="57"/>
  <c r="F21" i="57"/>
  <c r="F20" i="57"/>
  <c r="F19" i="57"/>
  <c r="F18" i="57"/>
  <c r="F17" i="57"/>
  <c r="F16" i="57"/>
  <c r="F14" i="57"/>
  <c r="F13" i="57"/>
  <c r="F12" i="57"/>
  <c r="F11" i="57"/>
  <c r="F10" i="57"/>
  <c r="F9" i="57"/>
  <c r="F8" i="57"/>
  <c r="F7" i="57"/>
  <c r="F6" i="57"/>
  <c r="A43" i="57"/>
  <c r="A44" i="57" s="1"/>
  <c r="A41" i="57"/>
  <c r="A40" i="57"/>
  <c r="A39" i="57"/>
  <c r="A38" i="57"/>
  <c r="A37" i="57"/>
  <c r="A36" i="57"/>
  <c r="A35" i="57"/>
  <c r="A34" i="57"/>
  <c r="A33" i="57"/>
  <c r="C23" i="57"/>
  <c r="C22" i="57"/>
  <c r="C21" i="57"/>
  <c r="C20" i="57"/>
  <c r="C19" i="57"/>
  <c r="C18" i="57"/>
  <c r="C14" i="57"/>
  <c r="H19" i="56"/>
  <c r="H18" i="56"/>
  <c r="H17" i="56"/>
  <c r="H16" i="56"/>
  <c r="H15" i="56"/>
  <c r="H14" i="56"/>
  <c r="H13" i="56"/>
  <c r="H12" i="56"/>
  <c r="H11" i="56"/>
  <c r="H10" i="56"/>
  <c r="H9" i="56"/>
  <c r="H8" i="56"/>
  <c r="H7" i="56"/>
  <c r="H6" i="56"/>
  <c r="F22" i="56"/>
  <c r="F21" i="56"/>
  <c r="F20" i="56"/>
  <c r="F19" i="56"/>
  <c r="F18" i="56"/>
  <c r="F17" i="56"/>
  <c r="F16" i="56"/>
  <c r="F15" i="56"/>
  <c r="F14" i="56"/>
  <c r="F13" i="56"/>
  <c r="F12" i="56"/>
  <c r="F11" i="56"/>
  <c r="F10" i="56"/>
  <c r="F9" i="56"/>
  <c r="F8" i="56"/>
  <c r="F7" i="56"/>
  <c r="A43" i="56"/>
  <c r="A44" i="56" s="1"/>
  <c r="A41" i="56"/>
  <c r="C23" i="56"/>
  <c r="C22" i="56"/>
  <c r="E43" i="56" s="1"/>
  <c r="C21" i="56"/>
  <c r="C20" i="56"/>
  <c r="C19" i="56"/>
  <c r="C18" i="56"/>
  <c r="C14" i="56"/>
  <c r="F20" i="18"/>
  <c r="F19" i="18"/>
  <c r="F18" i="18"/>
  <c r="F17" i="18"/>
  <c r="F16" i="18"/>
  <c r="F15" i="18"/>
  <c r="F14" i="18"/>
  <c r="F13" i="18"/>
  <c r="F12" i="18"/>
  <c r="F11" i="18"/>
  <c r="F10" i="18"/>
  <c r="F9" i="18"/>
  <c r="F8" i="18"/>
  <c r="F7" i="18"/>
  <c r="F6" i="18"/>
  <c r="H14" i="18"/>
  <c r="H13" i="18"/>
  <c r="H12" i="18"/>
  <c r="H11" i="18"/>
  <c r="H10" i="18"/>
  <c r="H9" i="18"/>
  <c r="H8" i="18"/>
  <c r="H7" i="18"/>
  <c r="H6" i="18"/>
  <c r="E42" i="56" l="1"/>
  <c r="C26" i="58"/>
  <c r="C30" i="58" s="1"/>
  <c r="F42" i="58"/>
  <c r="C29" i="58"/>
  <c r="C27" i="58"/>
  <c r="C28" i="58" s="1"/>
  <c r="A45" i="58"/>
  <c r="F44" i="58"/>
  <c r="G44" i="58" s="1"/>
  <c r="E44" i="58"/>
  <c r="F33" i="58"/>
  <c r="G33" i="58" s="1"/>
  <c r="F34" i="58"/>
  <c r="G34" i="58" s="1"/>
  <c r="F35" i="58"/>
  <c r="G35" i="58" s="1"/>
  <c r="F36" i="58"/>
  <c r="G36" i="58" s="1"/>
  <c r="F37" i="58"/>
  <c r="G37" i="58" s="1"/>
  <c r="F38" i="58"/>
  <c r="G38" i="58" s="1"/>
  <c r="F39" i="58"/>
  <c r="G39" i="58" s="1"/>
  <c r="F40" i="58"/>
  <c r="G40" i="58" s="1"/>
  <c r="F41" i="58"/>
  <c r="G41" i="58" s="1"/>
  <c r="E42" i="58"/>
  <c r="G42" i="58"/>
  <c r="E43" i="58"/>
  <c r="E33" i="58"/>
  <c r="E34" i="58"/>
  <c r="E35" i="58"/>
  <c r="E36" i="58"/>
  <c r="E37" i="58"/>
  <c r="E38" i="58"/>
  <c r="E39" i="58"/>
  <c r="E40" i="58"/>
  <c r="E41" i="58"/>
  <c r="F43" i="58"/>
  <c r="G43" i="58" s="1"/>
  <c r="C26" i="57"/>
  <c r="C30" i="57" s="1"/>
  <c r="F42" i="57"/>
  <c r="C29" i="57"/>
  <c r="C27" i="57"/>
  <c r="C28" i="57" s="1"/>
  <c r="A45" i="57"/>
  <c r="F44" i="57"/>
  <c r="G44" i="57" s="1"/>
  <c r="E44" i="57"/>
  <c r="F33" i="57"/>
  <c r="G33" i="57" s="1"/>
  <c r="F34" i="57"/>
  <c r="G34" i="57" s="1"/>
  <c r="F35" i="57"/>
  <c r="G35" i="57" s="1"/>
  <c r="F36" i="57"/>
  <c r="G36" i="57" s="1"/>
  <c r="F37" i="57"/>
  <c r="G37" i="57" s="1"/>
  <c r="F38" i="57"/>
  <c r="G38" i="57" s="1"/>
  <c r="F39" i="57"/>
  <c r="G39" i="57" s="1"/>
  <c r="F40" i="57"/>
  <c r="G40" i="57" s="1"/>
  <c r="F41" i="57"/>
  <c r="G41" i="57" s="1"/>
  <c r="E42" i="57"/>
  <c r="G42" i="57"/>
  <c r="E43" i="57"/>
  <c r="E33" i="57"/>
  <c r="E34" i="57"/>
  <c r="E35" i="57"/>
  <c r="E36" i="57"/>
  <c r="E37" i="57"/>
  <c r="E38" i="57"/>
  <c r="E39" i="57"/>
  <c r="E40" i="57"/>
  <c r="E41" i="57"/>
  <c r="F43" i="57"/>
  <c r="G43" i="57" s="1"/>
  <c r="C26" i="56"/>
  <c r="C30" i="56" s="1"/>
  <c r="C29" i="56" s="1"/>
  <c r="E41" i="56"/>
  <c r="A40" i="56"/>
  <c r="F41" i="56"/>
  <c r="G41" i="56" s="1"/>
  <c r="A45" i="56"/>
  <c r="F44" i="56"/>
  <c r="G44" i="56" s="1"/>
  <c r="E44" i="56"/>
  <c r="F43" i="56"/>
  <c r="G43" i="56" s="1"/>
  <c r="D19" i="52"/>
  <c r="C27" i="56" l="1"/>
  <c r="C28" i="56" s="1"/>
  <c r="F42" i="56"/>
  <c r="G42" i="56" s="1"/>
  <c r="A46" i="58"/>
  <c r="F45" i="58"/>
  <c r="G45" i="58" s="1"/>
  <c r="E45" i="58"/>
  <c r="A46" i="57"/>
  <c r="F45" i="57"/>
  <c r="G45" i="57" s="1"/>
  <c r="E45" i="57"/>
  <c r="A46" i="56"/>
  <c r="F45" i="56"/>
  <c r="G45" i="56" s="1"/>
  <c r="E45" i="56"/>
  <c r="E40" i="56"/>
  <c r="F40" i="56"/>
  <c r="G40" i="56" s="1"/>
  <c r="A39" i="56"/>
  <c r="C23" i="18"/>
  <c r="C22" i="18"/>
  <c r="C21" i="18"/>
  <c r="C20" i="18"/>
  <c r="C19" i="18"/>
  <c r="C18" i="18"/>
  <c r="A47" i="58" l="1"/>
  <c r="F46" i="58"/>
  <c r="G46" i="58" s="1"/>
  <c r="E46" i="58"/>
  <c r="A47" i="57"/>
  <c r="F46" i="57"/>
  <c r="G46" i="57" s="1"/>
  <c r="E46" i="57"/>
  <c r="E39" i="56"/>
  <c r="F39" i="56"/>
  <c r="G39" i="56" s="1"/>
  <c r="A38" i="56"/>
  <c r="A47" i="56"/>
  <c r="F46" i="56"/>
  <c r="G46" i="56" s="1"/>
  <c r="E46" i="56"/>
  <c r="A43" i="18"/>
  <c r="E42" i="18"/>
  <c r="A41" i="18"/>
  <c r="C14" i="18"/>
  <c r="A48" i="58" l="1"/>
  <c r="F47" i="58"/>
  <c r="G47" i="58" s="1"/>
  <c r="E47" i="58"/>
  <c r="A48" i="57"/>
  <c r="F47" i="57"/>
  <c r="G47" i="57" s="1"/>
  <c r="E47" i="57"/>
  <c r="A48" i="56"/>
  <c r="F47" i="56"/>
  <c r="G47" i="56" s="1"/>
  <c r="E47" i="56"/>
  <c r="E38" i="56"/>
  <c r="F38" i="56"/>
  <c r="G38" i="56" s="1"/>
  <c r="A37" i="56"/>
  <c r="A40" i="18"/>
  <c r="C26" i="18"/>
  <c r="A39" i="18"/>
  <c r="E40" i="18"/>
  <c r="E41" i="18"/>
  <c r="A44" i="18"/>
  <c r="A45" i="18" s="1"/>
  <c r="E43" i="18"/>
  <c r="A49" i="58" l="1"/>
  <c r="F48" i="58"/>
  <c r="G48" i="58" s="1"/>
  <c r="E48" i="58"/>
  <c r="A49" i="57"/>
  <c r="F48" i="57"/>
  <c r="G48" i="57" s="1"/>
  <c r="E48" i="57"/>
  <c r="E37" i="56"/>
  <c r="F37" i="56"/>
  <c r="G37" i="56" s="1"/>
  <c r="A36" i="56"/>
  <c r="A49" i="56"/>
  <c r="F48" i="56"/>
  <c r="G48" i="56" s="1"/>
  <c r="E48" i="56"/>
  <c r="F39" i="18"/>
  <c r="G39" i="18" s="1"/>
  <c r="F41" i="18"/>
  <c r="G41" i="18" s="1"/>
  <c r="F40" i="18"/>
  <c r="G40" i="18" s="1"/>
  <c r="F42" i="18"/>
  <c r="G42" i="18" s="1"/>
  <c r="A46" i="18"/>
  <c r="A47" i="18" s="1"/>
  <c r="A48" i="18" s="1"/>
  <c r="A49" i="18" s="1"/>
  <c r="A50" i="18" s="1"/>
  <c r="A51" i="18" s="1"/>
  <c r="A52" i="18" s="1"/>
  <c r="A53" i="18" s="1"/>
  <c r="A54" i="18" s="1"/>
  <c r="A55" i="18" s="1"/>
  <c r="A56" i="18" s="1"/>
  <c r="A57" i="18" s="1"/>
  <c r="A58" i="18" s="1"/>
  <c r="A59" i="18" s="1"/>
  <c r="A60" i="18" s="1"/>
  <c r="A61" i="18" s="1"/>
  <c r="A62" i="18" s="1"/>
  <c r="A63" i="18" s="1"/>
  <c r="A64" i="18" s="1"/>
  <c r="A65" i="18" s="1"/>
  <c r="A66" i="18" s="1"/>
  <c r="A67" i="18" s="1"/>
  <c r="A68" i="18" s="1"/>
  <c r="A69" i="18" s="1"/>
  <c r="A70" i="18" s="1"/>
  <c r="A71" i="18" s="1"/>
  <c r="A72" i="18" s="1"/>
  <c r="A73" i="18" s="1"/>
  <c r="A74" i="18" s="1"/>
  <c r="A75" i="18" s="1"/>
  <c r="A76" i="18" s="1"/>
  <c r="A77" i="18" s="1"/>
  <c r="A78" i="18" s="1"/>
  <c r="A79" i="18" s="1"/>
  <c r="A80" i="18" s="1"/>
  <c r="A81" i="18" s="1"/>
  <c r="A82" i="18" s="1"/>
  <c r="A83" i="18" s="1"/>
  <c r="A84" i="18" s="1"/>
  <c r="A85" i="18" s="1"/>
  <c r="A86" i="18" s="1"/>
  <c r="A87" i="18" s="1"/>
  <c r="A88" i="18" s="1"/>
  <c r="A89" i="18" s="1"/>
  <c r="A90" i="18" s="1"/>
  <c r="A91" i="18" s="1"/>
  <c r="A92" i="18" s="1"/>
  <c r="A93" i="18" s="1"/>
  <c r="A94" i="18" s="1"/>
  <c r="A95" i="18" s="1"/>
  <c r="A96" i="18" s="1"/>
  <c r="A97" i="18" s="1"/>
  <c r="A98" i="18" s="1"/>
  <c r="A99" i="18" s="1"/>
  <c r="A100" i="18" s="1"/>
  <c r="A101" i="18" s="1"/>
  <c r="A102" i="18" s="1"/>
  <c r="A103" i="18" s="1"/>
  <c r="A104" i="18" s="1"/>
  <c r="A105" i="18" s="1"/>
  <c r="A106" i="18" s="1"/>
  <c r="A107" i="18" s="1"/>
  <c r="A108" i="18" s="1"/>
  <c r="A109" i="18" s="1"/>
  <c r="A110" i="18" s="1"/>
  <c r="A111" i="18" s="1"/>
  <c r="A112" i="18" s="1"/>
  <c r="A113" i="18" s="1"/>
  <c r="A114" i="18" s="1"/>
  <c r="A115" i="18" s="1"/>
  <c r="A116" i="18" s="1"/>
  <c r="A117" i="18" s="1"/>
  <c r="A118" i="18" s="1"/>
  <c r="A119" i="18" s="1"/>
  <c r="A120" i="18" s="1"/>
  <c r="A121" i="18" s="1"/>
  <c r="A122" i="18" s="1"/>
  <c r="A123" i="18" s="1"/>
  <c r="A124" i="18" s="1"/>
  <c r="A125" i="18" s="1"/>
  <c r="A126" i="18" s="1"/>
  <c r="A127" i="18" s="1"/>
  <c r="A128" i="18" s="1"/>
  <c r="A129" i="18" s="1"/>
  <c r="A130" i="18" s="1"/>
  <c r="A131" i="18" s="1"/>
  <c r="A132" i="18" s="1"/>
  <c r="A133" i="18" s="1"/>
  <c r="A134" i="18" s="1"/>
  <c r="A135" i="18" s="1"/>
  <c r="A136" i="18" s="1"/>
  <c r="A137" i="18" s="1"/>
  <c r="A138" i="18" s="1"/>
  <c r="A139" i="18" s="1"/>
  <c r="A140" i="18" s="1"/>
  <c r="A141" i="18" s="1"/>
  <c r="A142" i="18" s="1"/>
  <c r="A143" i="18" s="1"/>
  <c r="A144" i="18" s="1"/>
  <c r="A145" i="18" s="1"/>
  <c r="A146" i="18" s="1"/>
  <c r="A147" i="18" s="1"/>
  <c r="A148" i="18" s="1"/>
  <c r="A149" i="18" s="1"/>
  <c r="A150" i="18" s="1"/>
  <c r="A151" i="18" s="1"/>
  <c r="A152" i="18" s="1"/>
  <c r="A153" i="18" s="1"/>
  <c r="A154" i="18" s="1"/>
  <c r="A155" i="18" s="1"/>
  <c r="A156" i="18" s="1"/>
  <c r="A157" i="18" s="1"/>
  <c r="A158" i="18" s="1"/>
  <c r="A159" i="18" s="1"/>
  <c r="A160" i="18" s="1"/>
  <c r="A161" i="18" s="1"/>
  <c r="A162" i="18" s="1"/>
  <c r="A163" i="18" s="1"/>
  <c r="A164" i="18" s="1"/>
  <c r="A165" i="18" s="1"/>
  <c r="A166" i="18" s="1"/>
  <c r="A167" i="18" s="1"/>
  <c r="A168" i="18" s="1"/>
  <c r="E45" i="18"/>
  <c r="E39" i="18"/>
  <c r="C30" i="18"/>
  <c r="A38" i="18"/>
  <c r="F38" i="18" s="1"/>
  <c r="E44" i="18"/>
  <c r="A50" i="58" l="1"/>
  <c r="F49" i="58"/>
  <c r="G49" i="58" s="1"/>
  <c r="E49" i="58"/>
  <c r="A50" i="57"/>
  <c r="F49" i="57"/>
  <c r="G49" i="57" s="1"/>
  <c r="E49" i="57"/>
  <c r="A50" i="56"/>
  <c r="F49" i="56"/>
  <c r="G49" i="56" s="1"/>
  <c r="E49" i="56"/>
  <c r="E36" i="56"/>
  <c r="F36" i="56"/>
  <c r="G36" i="56" s="1"/>
  <c r="A35" i="56"/>
  <c r="G38" i="18"/>
  <c r="C29" i="18"/>
  <c r="C27" i="18"/>
  <c r="C28" i="18" s="1"/>
  <c r="F67" i="18" s="1"/>
  <c r="E38" i="18"/>
  <c r="A37" i="18"/>
  <c r="F37" i="18" s="1"/>
  <c r="G37" i="18" s="1"/>
  <c r="E37" i="18"/>
  <c r="A36" i="18"/>
  <c r="F36" i="18" s="1"/>
  <c r="E46" i="18"/>
  <c r="A51" i="58" l="1"/>
  <c r="F50" i="58"/>
  <c r="G50" i="58" s="1"/>
  <c r="E50" i="58"/>
  <c r="A51" i="57"/>
  <c r="F50" i="57"/>
  <c r="G50" i="57" s="1"/>
  <c r="E50" i="57"/>
  <c r="E35" i="56"/>
  <c r="F35" i="56"/>
  <c r="G35" i="56" s="1"/>
  <c r="A34" i="56"/>
  <c r="A51" i="56"/>
  <c r="F50" i="56"/>
  <c r="G50" i="56" s="1"/>
  <c r="E50" i="56"/>
  <c r="F47" i="18"/>
  <c r="G47" i="18" s="1"/>
  <c r="F48" i="18"/>
  <c r="F49" i="18"/>
  <c r="F50" i="18"/>
  <c r="F44" i="18"/>
  <c r="G44" i="18" s="1"/>
  <c r="F45" i="18"/>
  <c r="G45" i="18" s="1"/>
  <c r="F46" i="18"/>
  <c r="G46" i="18" s="1"/>
  <c r="F43" i="18"/>
  <c r="G43" i="18" s="1"/>
  <c r="F55" i="18"/>
  <c r="F63" i="18"/>
  <c r="F58" i="18"/>
  <c r="F53" i="18"/>
  <c r="F61" i="18"/>
  <c r="F56" i="18"/>
  <c r="F64" i="18"/>
  <c r="F59" i="18"/>
  <c r="F54" i="18"/>
  <c r="F62" i="18"/>
  <c r="F57" i="18"/>
  <c r="F52" i="18"/>
  <c r="F60" i="18"/>
  <c r="F51" i="18"/>
  <c r="F166" i="18"/>
  <c r="F162" i="18"/>
  <c r="F158" i="18"/>
  <c r="F154" i="18"/>
  <c r="F150" i="18"/>
  <c r="F146" i="18"/>
  <c r="F142" i="18"/>
  <c r="F138" i="18"/>
  <c r="F134" i="18"/>
  <c r="F130" i="18"/>
  <c r="F126" i="18"/>
  <c r="F122" i="18"/>
  <c r="F118" i="18"/>
  <c r="F114" i="18"/>
  <c r="F110" i="18"/>
  <c r="F106" i="18"/>
  <c r="F102" i="18"/>
  <c r="F98" i="18"/>
  <c r="F94" i="18"/>
  <c r="F90" i="18"/>
  <c r="F86" i="18"/>
  <c r="F82" i="18"/>
  <c r="F78" i="18"/>
  <c r="F74" i="18"/>
  <c r="F70" i="18"/>
  <c r="F66" i="18"/>
  <c r="F165" i="18"/>
  <c r="F161" i="18"/>
  <c r="F157" i="18"/>
  <c r="F153" i="18"/>
  <c r="F149" i="18"/>
  <c r="F145" i="18"/>
  <c r="F141" i="18"/>
  <c r="F137" i="18"/>
  <c r="F133" i="18"/>
  <c r="F129" i="18"/>
  <c r="F125" i="18"/>
  <c r="F121" i="18"/>
  <c r="F117" i="18"/>
  <c r="F113" i="18"/>
  <c r="F109" i="18"/>
  <c r="F105" i="18"/>
  <c r="F101" i="18"/>
  <c r="F97" i="18"/>
  <c r="F93" i="18"/>
  <c r="F89" i="18"/>
  <c r="F85" i="18"/>
  <c r="F81" i="18"/>
  <c r="F77" i="18"/>
  <c r="F73" i="18"/>
  <c r="F69" i="18"/>
  <c r="F65" i="18"/>
  <c r="F168" i="18"/>
  <c r="F164" i="18"/>
  <c r="F160" i="18"/>
  <c r="F156" i="18"/>
  <c r="F152" i="18"/>
  <c r="F148" i="18"/>
  <c r="F144" i="18"/>
  <c r="F140" i="18"/>
  <c r="F136" i="18"/>
  <c r="F132" i="18"/>
  <c r="F128" i="18"/>
  <c r="F124" i="18"/>
  <c r="F120" i="18"/>
  <c r="F116" i="18"/>
  <c r="F112" i="18"/>
  <c r="F108" i="18"/>
  <c r="F104" i="18"/>
  <c r="F100" i="18"/>
  <c r="F96" i="18"/>
  <c r="F92" i="18"/>
  <c r="F88" i="18"/>
  <c r="F84" i="18"/>
  <c r="F80" i="18"/>
  <c r="F76" i="18"/>
  <c r="F72" i="18"/>
  <c r="F68" i="18"/>
  <c r="F167" i="18"/>
  <c r="F163" i="18"/>
  <c r="F159" i="18"/>
  <c r="F155" i="18"/>
  <c r="F151" i="18"/>
  <c r="F147" i="18"/>
  <c r="F143" i="18"/>
  <c r="F139" i="18"/>
  <c r="F135" i="18"/>
  <c r="F131" i="18"/>
  <c r="F127" i="18"/>
  <c r="F123" i="18"/>
  <c r="F119" i="18"/>
  <c r="F115" i="18"/>
  <c r="F111" i="18"/>
  <c r="F107" i="18"/>
  <c r="F103" i="18"/>
  <c r="F99" i="18"/>
  <c r="F95" i="18"/>
  <c r="F91" i="18"/>
  <c r="F87" i="18"/>
  <c r="F83" i="18"/>
  <c r="F79" i="18"/>
  <c r="F75" i="18"/>
  <c r="F71" i="18"/>
  <c r="E36" i="18"/>
  <c r="A35" i="18"/>
  <c r="F35" i="18" s="1"/>
  <c r="G36" i="18"/>
  <c r="E47" i="18"/>
  <c r="A52" i="58" l="1"/>
  <c r="F51" i="58"/>
  <c r="G51" i="58" s="1"/>
  <c r="E51" i="58"/>
  <c r="A52" i="57"/>
  <c r="F51" i="57"/>
  <c r="G51" i="57" s="1"/>
  <c r="E51" i="57"/>
  <c r="A52" i="56"/>
  <c r="F51" i="56"/>
  <c r="G51" i="56" s="1"/>
  <c r="E51" i="56"/>
  <c r="E34" i="56"/>
  <c r="F34" i="56"/>
  <c r="G34" i="56" s="1"/>
  <c r="A33" i="56"/>
  <c r="E35" i="18"/>
  <c r="A34" i="18"/>
  <c r="F34" i="18" s="1"/>
  <c r="G35" i="18"/>
  <c r="G48" i="18"/>
  <c r="E48" i="18"/>
  <c r="A53" i="58" l="1"/>
  <c r="F52" i="58"/>
  <c r="G52" i="58" s="1"/>
  <c r="E52" i="58"/>
  <c r="A53" i="57"/>
  <c r="F52" i="57"/>
  <c r="G52" i="57" s="1"/>
  <c r="E52" i="57"/>
  <c r="E33" i="56"/>
  <c r="F33" i="56"/>
  <c r="G33" i="56" s="1"/>
  <c r="A53" i="56"/>
  <c r="F52" i="56"/>
  <c r="G52" i="56" s="1"/>
  <c r="E52" i="56"/>
  <c r="E34" i="18"/>
  <c r="A33" i="18"/>
  <c r="F33" i="18" s="1"/>
  <c r="G34" i="18"/>
  <c r="G49" i="18"/>
  <c r="E49" i="18"/>
  <c r="A54" i="58" l="1"/>
  <c r="F53" i="58"/>
  <c r="G53" i="58" s="1"/>
  <c r="E53" i="58"/>
  <c r="A54" i="57"/>
  <c r="F53" i="57"/>
  <c r="G53" i="57" s="1"/>
  <c r="E53" i="57"/>
  <c r="A54" i="56"/>
  <c r="F53" i="56"/>
  <c r="G53" i="56" s="1"/>
  <c r="E53" i="56"/>
  <c r="E33" i="18"/>
  <c r="G33" i="18"/>
  <c r="G50" i="18"/>
  <c r="E50" i="18"/>
  <c r="A55" i="58" l="1"/>
  <c r="F54" i="58"/>
  <c r="G54" i="58" s="1"/>
  <c r="E54" i="58"/>
  <c r="A55" i="57"/>
  <c r="F54" i="57"/>
  <c r="G54" i="57" s="1"/>
  <c r="E54" i="57"/>
  <c r="A55" i="56"/>
  <c r="F54" i="56"/>
  <c r="G54" i="56" s="1"/>
  <c r="E54" i="56"/>
  <c r="G51" i="18"/>
  <c r="E51" i="18"/>
  <c r="A56" i="58" l="1"/>
  <c r="F55" i="58"/>
  <c r="G55" i="58" s="1"/>
  <c r="E55" i="58"/>
  <c r="A56" i="57"/>
  <c r="F55" i="57"/>
  <c r="G55" i="57" s="1"/>
  <c r="E55" i="57"/>
  <c r="A56" i="56"/>
  <c r="F55" i="56"/>
  <c r="G55" i="56" s="1"/>
  <c r="E55" i="56"/>
  <c r="G52" i="18"/>
  <c r="E52" i="18"/>
  <c r="A57" i="58" l="1"/>
  <c r="F56" i="58"/>
  <c r="G56" i="58" s="1"/>
  <c r="E56" i="58"/>
  <c r="E56" i="57"/>
  <c r="A57" i="57"/>
  <c r="F56" i="57"/>
  <c r="G56" i="57" s="1"/>
  <c r="A57" i="56"/>
  <c r="F56" i="56"/>
  <c r="G56" i="56" s="1"/>
  <c r="E56" i="56"/>
  <c r="G53" i="18"/>
  <c r="E53" i="18"/>
  <c r="A58" i="58" l="1"/>
  <c r="F57" i="58"/>
  <c r="G57" i="58" s="1"/>
  <c r="E57" i="58"/>
  <c r="E57" i="57"/>
  <c r="A58" i="57"/>
  <c r="F57" i="57"/>
  <c r="G57" i="57" s="1"/>
  <c r="A58" i="56"/>
  <c r="F57" i="56"/>
  <c r="G57" i="56" s="1"/>
  <c r="E57" i="56"/>
  <c r="G54" i="18"/>
  <c r="E54" i="18"/>
  <c r="A59" i="58" l="1"/>
  <c r="F58" i="58"/>
  <c r="G58" i="58" s="1"/>
  <c r="E58" i="58"/>
  <c r="E58" i="57"/>
  <c r="A59" i="57"/>
  <c r="F58" i="57"/>
  <c r="G58" i="57" s="1"/>
  <c r="A59" i="56"/>
  <c r="F58" i="56"/>
  <c r="G58" i="56" s="1"/>
  <c r="E58" i="56"/>
  <c r="G55" i="18"/>
  <c r="E55" i="18"/>
  <c r="A60" i="58" l="1"/>
  <c r="F59" i="58"/>
  <c r="G59" i="58" s="1"/>
  <c r="E59" i="58"/>
  <c r="E59" i="57"/>
  <c r="A60" i="57"/>
  <c r="F59" i="57"/>
  <c r="G59" i="57" s="1"/>
  <c r="A60" i="56"/>
  <c r="F59" i="56"/>
  <c r="G59" i="56" s="1"/>
  <c r="E59" i="56"/>
  <c r="G56" i="18"/>
  <c r="E56" i="18"/>
  <c r="A61" i="58" l="1"/>
  <c r="F60" i="58"/>
  <c r="G60" i="58" s="1"/>
  <c r="E60" i="58"/>
  <c r="E60" i="57"/>
  <c r="A61" i="57"/>
  <c r="F60" i="57"/>
  <c r="G60" i="57" s="1"/>
  <c r="A61" i="56"/>
  <c r="F60" i="56"/>
  <c r="G60" i="56" s="1"/>
  <c r="E60" i="56"/>
  <c r="G57" i="18"/>
  <c r="E57" i="18"/>
  <c r="A62" i="58" l="1"/>
  <c r="F61" i="58"/>
  <c r="G61" i="58" s="1"/>
  <c r="E61" i="58"/>
  <c r="E61" i="57"/>
  <c r="A62" i="57"/>
  <c r="F61" i="57"/>
  <c r="G61" i="57" s="1"/>
  <c r="A62" i="56"/>
  <c r="F61" i="56"/>
  <c r="G61" i="56" s="1"/>
  <c r="E61" i="56"/>
  <c r="G58" i="18"/>
  <c r="E58" i="18"/>
  <c r="A63" i="58" l="1"/>
  <c r="F62" i="58"/>
  <c r="G62" i="58" s="1"/>
  <c r="E62" i="58"/>
  <c r="E62" i="57"/>
  <c r="A63" i="57"/>
  <c r="F62" i="57"/>
  <c r="G62" i="57" s="1"/>
  <c r="A63" i="56"/>
  <c r="F62" i="56"/>
  <c r="G62" i="56" s="1"/>
  <c r="E62" i="56"/>
  <c r="G59" i="18"/>
  <c r="E59" i="18"/>
  <c r="A64" i="58" l="1"/>
  <c r="F63" i="58"/>
  <c r="G63" i="58" s="1"/>
  <c r="E63" i="58"/>
  <c r="E63" i="57"/>
  <c r="A64" i="57"/>
  <c r="F63" i="57"/>
  <c r="G63" i="57" s="1"/>
  <c r="A64" i="56"/>
  <c r="F63" i="56"/>
  <c r="G63" i="56" s="1"/>
  <c r="E63" i="56"/>
  <c r="G60" i="18"/>
  <c r="E60" i="18"/>
  <c r="A65" i="58" l="1"/>
  <c r="F64" i="58"/>
  <c r="G64" i="58" s="1"/>
  <c r="E64" i="58"/>
  <c r="E64" i="57"/>
  <c r="A65" i="57"/>
  <c r="F64" i="57"/>
  <c r="G64" i="57" s="1"/>
  <c r="A65" i="56"/>
  <c r="F64" i="56"/>
  <c r="G64" i="56" s="1"/>
  <c r="E64" i="56"/>
  <c r="G61" i="18"/>
  <c r="E61" i="18"/>
  <c r="A66" i="58" l="1"/>
  <c r="F65" i="58"/>
  <c r="G65" i="58" s="1"/>
  <c r="E65" i="58"/>
  <c r="E65" i="57"/>
  <c r="A66" i="57"/>
  <c r="F65" i="57"/>
  <c r="G65" i="57" s="1"/>
  <c r="A66" i="56"/>
  <c r="F65" i="56"/>
  <c r="G65" i="56" s="1"/>
  <c r="E65" i="56"/>
  <c r="G62" i="18"/>
  <c r="E62" i="18"/>
  <c r="A67" i="58" l="1"/>
  <c r="F66" i="58"/>
  <c r="G66" i="58" s="1"/>
  <c r="E66" i="58"/>
  <c r="E66" i="57"/>
  <c r="A67" i="57"/>
  <c r="F66" i="57"/>
  <c r="G66" i="57" s="1"/>
  <c r="A67" i="56"/>
  <c r="F66" i="56"/>
  <c r="G66" i="56" s="1"/>
  <c r="E66" i="56"/>
  <c r="G63" i="18"/>
  <c r="E63" i="18"/>
  <c r="A68" i="58" l="1"/>
  <c r="F67" i="58"/>
  <c r="G67" i="58" s="1"/>
  <c r="E67" i="58"/>
  <c r="E67" i="57"/>
  <c r="A68" i="57"/>
  <c r="F67" i="57"/>
  <c r="G67" i="57" s="1"/>
  <c r="A68" i="56"/>
  <c r="F67" i="56"/>
  <c r="G67" i="56" s="1"/>
  <c r="E67" i="56"/>
  <c r="G64" i="18"/>
  <c r="E64" i="18"/>
  <c r="A69" i="58" l="1"/>
  <c r="F68" i="58"/>
  <c r="G68" i="58" s="1"/>
  <c r="E68" i="58"/>
  <c r="E68" i="57"/>
  <c r="A69" i="57"/>
  <c r="F68" i="57"/>
  <c r="G68" i="57" s="1"/>
  <c r="A69" i="56"/>
  <c r="F68" i="56"/>
  <c r="G68" i="56" s="1"/>
  <c r="E68" i="56"/>
  <c r="G65" i="18"/>
  <c r="E65" i="18"/>
  <c r="A70" i="58" l="1"/>
  <c r="F69" i="58"/>
  <c r="G69" i="58" s="1"/>
  <c r="E69" i="58"/>
  <c r="E69" i="57"/>
  <c r="A70" i="57"/>
  <c r="F69" i="57"/>
  <c r="G69" i="57" s="1"/>
  <c r="A70" i="56"/>
  <c r="F69" i="56"/>
  <c r="G69" i="56" s="1"/>
  <c r="E69" i="56"/>
  <c r="G66" i="18"/>
  <c r="E66" i="18"/>
  <c r="A71" i="58" l="1"/>
  <c r="F70" i="58"/>
  <c r="G70" i="58" s="1"/>
  <c r="E70" i="58"/>
  <c r="E70" i="57"/>
  <c r="A71" i="57"/>
  <c r="F70" i="57"/>
  <c r="G70" i="57" s="1"/>
  <c r="A71" i="56"/>
  <c r="F70" i="56"/>
  <c r="G70" i="56" s="1"/>
  <c r="E70" i="56"/>
  <c r="G67" i="18"/>
  <c r="E67" i="18"/>
  <c r="A72" i="58" l="1"/>
  <c r="F71" i="58"/>
  <c r="G71" i="58" s="1"/>
  <c r="E71" i="58"/>
  <c r="E71" i="57"/>
  <c r="A72" i="57"/>
  <c r="F71" i="57"/>
  <c r="G71" i="57" s="1"/>
  <c r="A72" i="56"/>
  <c r="F71" i="56"/>
  <c r="G71" i="56" s="1"/>
  <c r="E71" i="56"/>
  <c r="G68" i="18"/>
  <c r="E68" i="18"/>
  <c r="A73" i="58" l="1"/>
  <c r="F72" i="58"/>
  <c r="G72" i="58" s="1"/>
  <c r="E72" i="58"/>
  <c r="E72" i="57"/>
  <c r="A73" i="57"/>
  <c r="F72" i="57"/>
  <c r="G72" i="57" s="1"/>
  <c r="A73" i="56"/>
  <c r="F72" i="56"/>
  <c r="G72" i="56" s="1"/>
  <c r="E72" i="56"/>
  <c r="G69" i="18"/>
  <c r="E69" i="18"/>
  <c r="A74" i="58" l="1"/>
  <c r="F73" i="58"/>
  <c r="G73" i="58" s="1"/>
  <c r="E73" i="58"/>
  <c r="E73" i="57"/>
  <c r="A74" i="57"/>
  <c r="F73" i="57"/>
  <c r="G73" i="57" s="1"/>
  <c r="A74" i="56"/>
  <c r="F73" i="56"/>
  <c r="G73" i="56" s="1"/>
  <c r="E73" i="56"/>
  <c r="G70" i="18"/>
  <c r="E70" i="18"/>
  <c r="A75" i="58" l="1"/>
  <c r="F74" i="58"/>
  <c r="G74" i="58" s="1"/>
  <c r="E74" i="58"/>
  <c r="E74" i="57"/>
  <c r="A75" i="57"/>
  <c r="F74" i="57"/>
  <c r="G74" i="57" s="1"/>
  <c r="A75" i="56"/>
  <c r="F74" i="56"/>
  <c r="G74" i="56" s="1"/>
  <c r="E74" i="56"/>
  <c r="G71" i="18"/>
  <c r="E71" i="18"/>
  <c r="A76" i="58" l="1"/>
  <c r="F75" i="58"/>
  <c r="G75" i="58" s="1"/>
  <c r="E75" i="58"/>
  <c r="E75" i="57"/>
  <c r="A76" i="57"/>
  <c r="F75" i="57"/>
  <c r="G75" i="57" s="1"/>
  <c r="A76" i="56"/>
  <c r="F75" i="56"/>
  <c r="G75" i="56" s="1"/>
  <c r="E75" i="56"/>
  <c r="G72" i="18"/>
  <c r="E72" i="18"/>
  <c r="A77" i="58" l="1"/>
  <c r="F76" i="58"/>
  <c r="G76" i="58" s="1"/>
  <c r="E76" i="58"/>
  <c r="E76" i="57"/>
  <c r="A77" i="57"/>
  <c r="F76" i="57"/>
  <c r="G76" i="57" s="1"/>
  <c r="A77" i="56"/>
  <c r="F76" i="56"/>
  <c r="G76" i="56" s="1"/>
  <c r="E76" i="56"/>
  <c r="G73" i="18"/>
  <c r="E73" i="18"/>
  <c r="A78" i="58" l="1"/>
  <c r="F77" i="58"/>
  <c r="G77" i="58" s="1"/>
  <c r="E77" i="58"/>
  <c r="E77" i="57"/>
  <c r="A78" i="57"/>
  <c r="F77" i="57"/>
  <c r="G77" i="57" s="1"/>
  <c r="A78" i="56"/>
  <c r="F77" i="56"/>
  <c r="G77" i="56" s="1"/>
  <c r="E77" i="56"/>
  <c r="G74" i="18"/>
  <c r="E74" i="18"/>
  <c r="A79" i="58" l="1"/>
  <c r="F78" i="58"/>
  <c r="G78" i="58" s="1"/>
  <c r="E78" i="58"/>
  <c r="E78" i="57"/>
  <c r="A79" i="57"/>
  <c r="F78" i="57"/>
  <c r="G78" i="57" s="1"/>
  <c r="A79" i="56"/>
  <c r="F78" i="56"/>
  <c r="G78" i="56" s="1"/>
  <c r="E78" i="56"/>
  <c r="G75" i="18"/>
  <c r="E75" i="18"/>
  <c r="A80" i="58" l="1"/>
  <c r="F79" i="58"/>
  <c r="G79" i="58" s="1"/>
  <c r="E79" i="58"/>
  <c r="E79" i="57"/>
  <c r="A80" i="57"/>
  <c r="F79" i="57"/>
  <c r="G79" i="57" s="1"/>
  <c r="A80" i="56"/>
  <c r="F79" i="56"/>
  <c r="G79" i="56" s="1"/>
  <c r="E79" i="56"/>
  <c r="G76" i="18"/>
  <c r="E76" i="18"/>
  <c r="A81" i="58" l="1"/>
  <c r="F80" i="58"/>
  <c r="G80" i="58" s="1"/>
  <c r="E80" i="58"/>
  <c r="E80" i="57"/>
  <c r="A81" i="57"/>
  <c r="F80" i="57"/>
  <c r="G80" i="57" s="1"/>
  <c r="A81" i="56"/>
  <c r="F80" i="56"/>
  <c r="G80" i="56" s="1"/>
  <c r="E80" i="56"/>
  <c r="G77" i="18"/>
  <c r="E77" i="18"/>
  <c r="A82" i="58" l="1"/>
  <c r="F81" i="58"/>
  <c r="G81" i="58" s="1"/>
  <c r="E81" i="58"/>
  <c r="E81" i="57"/>
  <c r="A82" i="57"/>
  <c r="F81" i="57"/>
  <c r="G81" i="57" s="1"/>
  <c r="A82" i="56"/>
  <c r="F81" i="56"/>
  <c r="G81" i="56" s="1"/>
  <c r="E81" i="56"/>
  <c r="G78" i="18"/>
  <c r="E78" i="18"/>
  <c r="A83" i="58" l="1"/>
  <c r="F82" i="58"/>
  <c r="G82" i="58" s="1"/>
  <c r="E82" i="58"/>
  <c r="E82" i="57"/>
  <c r="A83" i="57"/>
  <c r="F82" i="57"/>
  <c r="G82" i="57" s="1"/>
  <c r="A83" i="56"/>
  <c r="F82" i="56"/>
  <c r="G82" i="56" s="1"/>
  <c r="E82" i="56"/>
  <c r="G79" i="18"/>
  <c r="E79" i="18"/>
  <c r="A84" i="58" l="1"/>
  <c r="F83" i="58"/>
  <c r="G83" i="58" s="1"/>
  <c r="E83" i="58"/>
  <c r="E83" i="57"/>
  <c r="A84" i="57"/>
  <c r="F83" i="57"/>
  <c r="G83" i="57" s="1"/>
  <c r="A84" i="56"/>
  <c r="F83" i="56"/>
  <c r="G83" i="56" s="1"/>
  <c r="E83" i="56"/>
  <c r="G80" i="18"/>
  <c r="E80" i="18"/>
  <c r="A85" i="58" l="1"/>
  <c r="F84" i="58"/>
  <c r="G84" i="58" s="1"/>
  <c r="E84" i="58"/>
  <c r="E84" i="57"/>
  <c r="A85" i="57"/>
  <c r="F84" i="57"/>
  <c r="G84" i="57" s="1"/>
  <c r="A85" i="56"/>
  <c r="F84" i="56"/>
  <c r="G84" i="56" s="1"/>
  <c r="E84" i="56"/>
  <c r="G81" i="18"/>
  <c r="E81" i="18"/>
  <c r="A86" i="58" l="1"/>
  <c r="F85" i="58"/>
  <c r="G85" i="58" s="1"/>
  <c r="E85" i="58"/>
  <c r="E85" i="57"/>
  <c r="A86" i="57"/>
  <c r="F85" i="57"/>
  <c r="G85" i="57" s="1"/>
  <c r="A86" i="56"/>
  <c r="F85" i="56"/>
  <c r="G85" i="56" s="1"/>
  <c r="E85" i="56"/>
  <c r="G82" i="18"/>
  <c r="E82" i="18"/>
  <c r="A87" i="58" l="1"/>
  <c r="F86" i="58"/>
  <c r="G86" i="58" s="1"/>
  <c r="E86" i="58"/>
  <c r="E86" i="57"/>
  <c r="A87" i="57"/>
  <c r="F86" i="57"/>
  <c r="G86" i="57" s="1"/>
  <c r="A87" i="56"/>
  <c r="F86" i="56"/>
  <c r="G86" i="56" s="1"/>
  <c r="E86" i="56"/>
  <c r="G83" i="18"/>
  <c r="E83" i="18"/>
  <c r="A88" i="58" l="1"/>
  <c r="F87" i="58"/>
  <c r="G87" i="58" s="1"/>
  <c r="E87" i="58"/>
  <c r="E87" i="57"/>
  <c r="A88" i="57"/>
  <c r="F87" i="57"/>
  <c r="G87" i="57" s="1"/>
  <c r="A88" i="56"/>
  <c r="F87" i="56"/>
  <c r="G87" i="56" s="1"/>
  <c r="E87" i="56"/>
  <c r="G84" i="18"/>
  <c r="E84" i="18"/>
  <c r="A89" i="58" l="1"/>
  <c r="F88" i="58"/>
  <c r="G88" i="58" s="1"/>
  <c r="E88" i="58"/>
  <c r="E88" i="57"/>
  <c r="A89" i="57"/>
  <c r="F88" i="57"/>
  <c r="G88" i="57" s="1"/>
  <c r="A89" i="56"/>
  <c r="F88" i="56"/>
  <c r="G88" i="56" s="1"/>
  <c r="E88" i="56"/>
  <c r="G85" i="18"/>
  <c r="E85" i="18"/>
  <c r="A90" i="58" l="1"/>
  <c r="F89" i="58"/>
  <c r="G89" i="58" s="1"/>
  <c r="E89" i="58"/>
  <c r="E89" i="57"/>
  <c r="A90" i="57"/>
  <c r="F89" i="57"/>
  <c r="G89" i="57" s="1"/>
  <c r="A90" i="56"/>
  <c r="F89" i="56"/>
  <c r="G89" i="56" s="1"/>
  <c r="E89" i="56"/>
  <c r="G86" i="18"/>
  <c r="E86" i="18"/>
  <c r="A91" i="58" l="1"/>
  <c r="F90" i="58"/>
  <c r="G90" i="58" s="1"/>
  <c r="E90" i="58"/>
  <c r="E90" i="57"/>
  <c r="A91" i="57"/>
  <c r="F90" i="57"/>
  <c r="G90" i="57" s="1"/>
  <c r="A91" i="56"/>
  <c r="F90" i="56"/>
  <c r="G90" i="56" s="1"/>
  <c r="E90" i="56"/>
  <c r="G87" i="18"/>
  <c r="E87" i="18"/>
  <c r="A92" i="58" l="1"/>
  <c r="F91" i="58"/>
  <c r="G91" i="58" s="1"/>
  <c r="E91" i="58"/>
  <c r="E91" i="57"/>
  <c r="A92" i="57"/>
  <c r="F91" i="57"/>
  <c r="G91" i="57" s="1"/>
  <c r="A92" i="56"/>
  <c r="F91" i="56"/>
  <c r="G91" i="56" s="1"/>
  <c r="E91" i="56"/>
  <c r="G88" i="18"/>
  <c r="E88" i="18"/>
  <c r="A93" i="58" l="1"/>
  <c r="F92" i="58"/>
  <c r="G92" i="58" s="1"/>
  <c r="E92" i="58"/>
  <c r="E92" i="57"/>
  <c r="A93" i="57"/>
  <c r="F92" i="57"/>
  <c r="G92" i="57" s="1"/>
  <c r="A93" i="56"/>
  <c r="F92" i="56"/>
  <c r="G92" i="56" s="1"/>
  <c r="E92" i="56"/>
  <c r="G89" i="18"/>
  <c r="E89" i="18"/>
  <c r="A94" i="58" l="1"/>
  <c r="F93" i="58"/>
  <c r="G93" i="58" s="1"/>
  <c r="E93" i="58"/>
  <c r="E93" i="57"/>
  <c r="A94" i="57"/>
  <c r="F93" i="57"/>
  <c r="G93" i="57" s="1"/>
  <c r="A94" i="56"/>
  <c r="F93" i="56"/>
  <c r="G93" i="56" s="1"/>
  <c r="E93" i="56"/>
  <c r="G90" i="18"/>
  <c r="E90" i="18"/>
  <c r="A95" i="58" l="1"/>
  <c r="F94" i="58"/>
  <c r="G94" i="58" s="1"/>
  <c r="E94" i="58"/>
  <c r="E94" i="57"/>
  <c r="A95" i="57"/>
  <c r="F94" i="57"/>
  <c r="G94" i="57" s="1"/>
  <c r="A95" i="56"/>
  <c r="F94" i="56"/>
  <c r="G94" i="56" s="1"/>
  <c r="E94" i="56"/>
  <c r="G91" i="18"/>
  <c r="E91" i="18"/>
  <c r="A96" i="58" l="1"/>
  <c r="F95" i="58"/>
  <c r="G95" i="58" s="1"/>
  <c r="E95" i="58"/>
  <c r="E95" i="57"/>
  <c r="A96" i="57"/>
  <c r="F95" i="57"/>
  <c r="G95" i="57" s="1"/>
  <c r="A96" i="56"/>
  <c r="F95" i="56"/>
  <c r="G95" i="56" s="1"/>
  <c r="E95" i="56"/>
  <c r="G92" i="18"/>
  <c r="E92" i="18"/>
  <c r="A97" i="58" l="1"/>
  <c r="F96" i="58"/>
  <c r="G96" i="58" s="1"/>
  <c r="E96" i="58"/>
  <c r="E96" i="57"/>
  <c r="A97" i="57"/>
  <c r="F96" i="57"/>
  <c r="G96" i="57" s="1"/>
  <c r="A97" i="56"/>
  <c r="F96" i="56"/>
  <c r="G96" i="56" s="1"/>
  <c r="E96" i="56"/>
  <c r="G93" i="18"/>
  <c r="E93" i="18"/>
  <c r="A98" i="58" l="1"/>
  <c r="F97" i="58"/>
  <c r="G97" i="58" s="1"/>
  <c r="E97" i="58"/>
  <c r="E97" i="57"/>
  <c r="A98" i="57"/>
  <c r="F97" i="57"/>
  <c r="G97" i="57" s="1"/>
  <c r="A98" i="56"/>
  <c r="F97" i="56"/>
  <c r="G97" i="56" s="1"/>
  <c r="E97" i="56"/>
  <c r="G94" i="18"/>
  <c r="E94" i="18"/>
  <c r="A99" i="58" l="1"/>
  <c r="F98" i="58"/>
  <c r="G98" i="58" s="1"/>
  <c r="E98" i="58"/>
  <c r="E98" i="57"/>
  <c r="A99" i="57"/>
  <c r="F98" i="57"/>
  <c r="G98" i="57" s="1"/>
  <c r="A99" i="56"/>
  <c r="F98" i="56"/>
  <c r="G98" i="56" s="1"/>
  <c r="E98" i="56"/>
  <c r="G95" i="18"/>
  <c r="E95" i="18"/>
  <c r="A100" i="58" l="1"/>
  <c r="F99" i="58"/>
  <c r="G99" i="58" s="1"/>
  <c r="E99" i="58"/>
  <c r="E99" i="57"/>
  <c r="A100" i="57"/>
  <c r="F99" i="57"/>
  <c r="G99" i="57" s="1"/>
  <c r="A100" i="56"/>
  <c r="F99" i="56"/>
  <c r="G99" i="56" s="1"/>
  <c r="E99" i="56"/>
  <c r="G96" i="18"/>
  <c r="E96" i="18"/>
  <c r="A101" i="58" l="1"/>
  <c r="F100" i="58"/>
  <c r="G100" i="58" s="1"/>
  <c r="E100" i="58"/>
  <c r="E100" i="57"/>
  <c r="A101" i="57"/>
  <c r="F100" i="57"/>
  <c r="G100" i="57" s="1"/>
  <c r="A101" i="56"/>
  <c r="F100" i="56"/>
  <c r="G100" i="56" s="1"/>
  <c r="E100" i="56"/>
  <c r="G97" i="18"/>
  <c r="E97" i="18"/>
  <c r="A102" i="58" l="1"/>
  <c r="F101" i="58"/>
  <c r="G101" i="58" s="1"/>
  <c r="E101" i="58"/>
  <c r="E101" i="57"/>
  <c r="A102" i="57"/>
  <c r="F101" i="57"/>
  <c r="G101" i="57" s="1"/>
  <c r="A102" i="56"/>
  <c r="F101" i="56"/>
  <c r="G101" i="56" s="1"/>
  <c r="E101" i="56"/>
  <c r="G98" i="18"/>
  <c r="E98" i="18"/>
  <c r="A103" i="58" l="1"/>
  <c r="F102" i="58"/>
  <c r="G102" i="58" s="1"/>
  <c r="E102" i="58"/>
  <c r="E102" i="57"/>
  <c r="A103" i="57"/>
  <c r="F102" i="57"/>
  <c r="G102" i="57" s="1"/>
  <c r="A103" i="56"/>
  <c r="F102" i="56"/>
  <c r="G102" i="56" s="1"/>
  <c r="E102" i="56"/>
  <c r="G99" i="18"/>
  <c r="E99" i="18"/>
  <c r="A104" i="58" l="1"/>
  <c r="F103" i="58"/>
  <c r="G103" i="58" s="1"/>
  <c r="E103" i="58"/>
  <c r="E103" i="57"/>
  <c r="A104" i="57"/>
  <c r="F103" i="57"/>
  <c r="G103" i="57" s="1"/>
  <c r="A104" i="56"/>
  <c r="F103" i="56"/>
  <c r="G103" i="56" s="1"/>
  <c r="E103" i="56"/>
  <c r="G100" i="18"/>
  <c r="E100" i="18"/>
  <c r="A105" i="58" l="1"/>
  <c r="F104" i="58"/>
  <c r="G104" i="58" s="1"/>
  <c r="E104" i="58"/>
  <c r="E104" i="57"/>
  <c r="A105" i="57"/>
  <c r="F104" i="57"/>
  <c r="G104" i="57" s="1"/>
  <c r="A105" i="56"/>
  <c r="F104" i="56"/>
  <c r="G104" i="56" s="1"/>
  <c r="E104" i="56"/>
  <c r="G101" i="18"/>
  <c r="E101" i="18"/>
  <c r="A106" i="58" l="1"/>
  <c r="F105" i="58"/>
  <c r="G105" i="58" s="1"/>
  <c r="E105" i="58"/>
  <c r="E105" i="57"/>
  <c r="A106" i="57"/>
  <c r="F105" i="57"/>
  <c r="G105" i="57" s="1"/>
  <c r="A106" i="56"/>
  <c r="F105" i="56"/>
  <c r="G105" i="56" s="1"/>
  <c r="E105" i="56"/>
  <c r="G102" i="18"/>
  <c r="E102" i="18"/>
  <c r="A107" i="58" l="1"/>
  <c r="F106" i="58"/>
  <c r="G106" i="58" s="1"/>
  <c r="E106" i="58"/>
  <c r="E106" i="57"/>
  <c r="A107" i="57"/>
  <c r="F106" i="57"/>
  <c r="G106" i="57" s="1"/>
  <c r="A107" i="56"/>
  <c r="F106" i="56"/>
  <c r="G106" i="56" s="1"/>
  <c r="E106" i="56"/>
  <c r="G103" i="18"/>
  <c r="E103" i="18"/>
  <c r="A108" i="58" l="1"/>
  <c r="F107" i="58"/>
  <c r="G107" i="58" s="1"/>
  <c r="E107" i="58"/>
  <c r="E107" i="57"/>
  <c r="A108" i="57"/>
  <c r="F107" i="57"/>
  <c r="G107" i="57" s="1"/>
  <c r="A108" i="56"/>
  <c r="F107" i="56"/>
  <c r="G107" i="56" s="1"/>
  <c r="E107" i="56"/>
  <c r="G104" i="18"/>
  <c r="E104" i="18"/>
  <c r="A109" i="58" l="1"/>
  <c r="F108" i="58"/>
  <c r="G108" i="58" s="1"/>
  <c r="E108" i="58"/>
  <c r="E108" i="57"/>
  <c r="A109" i="57"/>
  <c r="F108" i="57"/>
  <c r="G108" i="57" s="1"/>
  <c r="A109" i="56"/>
  <c r="F108" i="56"/>
  <c r="G108" i="56" s="1"/>
  <c r="E108" i="56"/>
  <c r="G105" i="18"/>
  <c r="E105" i="18"/>
  <c r="A110" i="58" l="1"/>
  <c r="F109" i="58"/>
  <c r="G109" i="58" s="1"/>
  <c r="E109" i="58"/>
  <c r="E109" i="57"/>
  <c r="A110" i="57"/>
  <c r="F109" i="57"/>
  <c r="G109" i="57" s="1"/>
  <c r="A110" i="56"/>
  <c r="F109" i="56"/>
  <c r="G109" i="56" s="1"/>
  <c r="E109" i="56"/>
  <c r="G106" i="18"/>
  <c r="E106" i="18"/>
  <c r="A111" i="58" l="1"/>
  <c r="F110" i="58"/>
  <c r="G110" i="58" s="1"/>
  <c r="E110" i="58"/>
  <c r="E110" i="57"/>
  <c r="A111" i="57"/>
  <c r="F110" i="57"/>
  <c r="G110" i="57" s="1"/>
  <c r="A111" i="56"/>
  <c r="F110" i="56"/>
  <c r="G110" i="56" s="1"/>
  <c r="E110" i="56"/>
  <c r="G107" i="18"/>
  <c r="E107" i="18"/>
  <c r="A112" i="58" l="1"/>
  <c r="F111" i="58"/>
  <c r="G111" i="58" s="1"/>
  <c r="E111" i="58"/>
  <c r="A112" i="57"/>
  <c r="E111" i="57"/>
  <c r="F111" i="57"/>
  <c r="G111" i="57" s="1"/>
  <c r="A112" i="56"/>
  <c r="F111" i="56"/>
  <c r="G111" i="56" s="1"/>
  <c r="E111" i="56"/>
  <c r="G108" i="18"/>
  <c r="E108" i="18"/>
  <c r="E112" i="58" l="1"/>
  <c r="A113" i="58"/>
  <c r="F112" i="58"/>
  <c r="G112" i="58" s="1"/>
  <c r="E112" i="57"/>
  <c r="A113" i="57"/>
  <c r="F112" i="57"/>
  <c r="G112" i="57" s="1"/>
  <c r="A113" i="56"/>
  <c r="F112" i="56"/>
  <c r="G112" i="56" s="1"/>
  <c r="E112" i="56"/>
  <c r="G109" i="18"/>
  <c r="E109" i="18"/>
  <c r="E113" i="58" l="1"/>
  <c r="A114" i="58"/>
  <c r="F113" i="58"/>
  <c r="G113" i="58" s="1"/>
  <c r="E113" i="57"/>
  <c r="A114" i="57"/>
  <c r="F113" i="57"/>
  <c r="G113" i="57" s="1"/>
  <c r="A114" i="56"/>
  <c r="F113" i="56"/>
  <c r="G113" i="56" s="1"/>
  <c r="E113" i="56"/>
  <c r="G110" i="18"/>
  <c r="E110" i="18"/>
  <c r="E114" i="58" l="1"/>
  <c r="A115" i="58"/>
  <c r="F114" i="58"/>
  <c r="G114" i="58" s="1"/>
  <c r="E114" i="57"/>
  <c r="A115" i="57"/>
  <c r="F114" i="57"/>
  <c r="G114" i="57" s="1"/>
  <c r="A115" i="56"/>
  <c r="F114" i="56"/>
  <c r="G114" i="56" s="1"/>
  <c r="E114" i="56"/>
  <c r="G111" i="18"/>
  <c r="E111" i="18"/>
  <c r="E115" i="58" l="1"/>
  <c r="A116" i="58"/>
  <c r="F115" i="58"/>
  <c r="G115" i="58" s="1"/>
  <c r="E115" i="57"/>
  <c r="A116" i="57"/>
  <c r="F115" i="57"/>
  <c r="G115" i="57" s="1"/>
  <c r="A116" i="56"/>
  <c r="F115" i="56"/>
  <c r="G115" i="56" s="1"/>
  <c r="E115" i="56"/>
  <c r="E112" i="18"/>
  <c r="G112" i="18"/>
  <c r="E116" i="58" l="1"/>
  <c r="A117" i="58"/>
  <c r="F116" i="58"/>
  <c r="G116" i="58" s="1"/>
  <c r="E116" i="57"/>
  <c r="A117" i="57"/>
  <c r="F116" i="57"/>
  <c r="G116" i="57" s="1"/>
  <c r="A117" i="56"/>
  <c r="F116" i="56"/>
  <c r="G116" i="56" s="1"/>
  <c r="E116" i="56"/>
  <c r="E113" i="18"/>
  <c r="G113" i="18"/>
  <c r="E117" i="58" l="1"/>
  <c r="A118" i="58"/>
  <c r="F117" i="58"/>
  <c r="G117" i="58" s="1"/>
  <c r="E117" i="57"/>
  <c r="A118" i="57"/>
  <c r="F117" i="57"/>
  <c r="G117" i="57" s="1"/>
  <c r="A118" i="56"/>
  <c r="F117" i="56"/>
  <c r="G117" i="56" s="1"/>
  <c r="E117" i="56"/>
  <c r="E114" i="18"/>
  <c r="G114" i="18"/>
  <c r="E118" i="58" l="1"/>
  <c r="A119" i="58"/>
  <c r="F118" i="58"/>
  <c r="G118" i="58" s="1"/>
  <c r="E118" i="57"/>
  <c r="A119" i="57"/>
  <c r="F118" i="57"/>
  <c r="G118" i="57" s="1"/>
  <c r="A119" i="56"/>
  <c r="F118" i="56"/>
  <c r="G118" i="56" s="1"/>
  <c r="E118" i="56"/>
  <c r="E115" i="18"/>
  <c r="G115" i="18"/>
  <c r="E119" i="58" l="1"/>
  <c r="A120" i="58"/>
  <c r="F119" i="58"/>
  <c r="G119" i="58" s="1"/>
  <c r="E119" i="57"/>
  <c r="A120" i="57"/>
  <c r="F119" i="57"/>
  <c r="G119" i="57" s="1"/>
  <c r="A120" i="56"/>
  <c r="F119" i="56"/>
  <c r="G119" i="56" s="1"/>
  <c r="E119" i="56"/>
  <c r="E116" i="18"/>
  <c r="G116" i="18"/>
  <c r="E120" i="58" l="1"/>
  <c r="A121" i="58"/>
  <c r="F120" i="58"/>
  <c r="G120" i="58" s="1"/>
  <c r="E120" i="57"/>
  <c r="A121" i="57"/>
  <c r="F120" i="57"/>
  <c r="G120" i="57" s="1"/>
  <c r="A121" i="56"/>
  <c r="F120" i="56"/>
  <c r="G120" i="56" s="1"/>
  <c r="E120" i="56"/>
  <c r="E117" i="18"/>
  <c r="G117" i="18"/>
  <c r="E121" i="58" l="1"/>
  <c r="A122" i="58"/>
  <c r="F121" i="58"/>
  <c r="G121" i="58" s="1"/>
  <c r="E121" i="57"/>
  <c r="A122" i="57"/>
  <c r="F121" i="57"/>
  <c r="G121" i="57" s="1"/>
  <c r="A122" i="56"/>
  <c r="F121" i="56"/>
  <c r="G121" i="56" s="1"/>
  <c r="E121" i="56"/>
  <c r="E118" i="18"/>
  <c r="G118" i="18"/>
  <c r="E122" i="58" l="1"/>
  <c r="A123" i="58"/>
  <c r="F122" i="58"/>
  <c r="G122" i="58" s="1"/>
  <c r="E122" i="57"/>
  <c r="A123" i="57"/>
  <c r="F122" i="57"/>
  <c r="G122" i="57" s="1"/>
  <c r="A123" i="56"/>
  <c r="F122" i="56"/>
  <c r="G122" i="56" s="1"/>
  <c r="E122" i="56"/>
  <c r="E119" i="18"/>
  <c r="G119" i="18"/>
  <c r="E123" i="58" l="1"/>
  <c r="A124" i="58"/>
  <c r="F123" i="58"/>
  <c r="G123" i="58" s="1"/>
  <c r="E123" i="57"/>
  <c r="A124" i="57"/>
  <c r="F123" i="57"/>
  <c r="G123" i="57" s="1"/>
  <c r="A124" i="56"/>
  <c r="F123" i="56"/>
  <c r="G123" i="56" s="1"/>
  <c r="E123" i="56"/>
  <c r="E120" i="18"/>
  <c r="G120" i="18"/>
  <c r="E124" i="58" l="1"/>
  <c r="A125" i="58"/>
  <c r="F124" i="58"/>
  <c r="G124" i="58" s="1"/>
  <c r="E124" i="57"/>
  <c r="A125" i="57"/>
  <c r="F124" i="57"/>
  <c r="G124" i="57" s="1"/>
  <c r="A125" i="56"/>
  <c r="F124" i="56"/>
  <c r="G124" i="56" s="1"/>
  <c r="E124" i="56"/>
  <c r="E121" i="18"/>
  <c r="G121" i="18"/>
  <c r="E125" i="58" l="1"/>
  <c r="A126" i="58"/>
  <c r="F125" i="58"/>
  <c r="G125" i="58" s="1"/>
  <c r="E125" i="57"/>
  <c r="A126" i="57"/>
  <c r="F125" i="57"/>
  <c r="G125" i="57" s="1"/>
  <c r="A126" i="56"/>
  <c r="F125" i="56"/>
  <c r="G125" i="56" s="1"/>
  <c r="E125" i="56"/>
  <c r="E122" i="18"/>
  <c r="G122" i="18"/>
  <c r="E126" i="58" l="1"/>
  <c r="A127" i="58"/>
  <c r="F126" i="58"/>
  <c r="G126" i="58" s="1"/>
  <c r="E126" i="57"/>
  <c r="A127" i="57"/>
  <c r="F126" i="57"/>
  <c r="G126" i="57" s="1"/>
  <c r="A127" i="56"/>
  <c r="F126" i="56"/>
  <c r="G126" i="56" s="1"/>
  <c r="E126" i="56"/>
  <c r="E123" i="18"/>
  <c r="G123" i="18"/>
  <c r="E127" i="58" l="1"/>
  <c r="A128" i="58"/>
  <c r="F127" i="58"/>
  <c r="G127" i="58" s="1"/>
  <c r="E127" i="57"/>
  <c r="A128" i="57"/>
  <c r="F127" i="57"/>
  <c r="G127" i="57" s="1"/>
  <c r="A128" i="56"/>
  <c r="F127" i="56"/>
  <c r="G127" i="56" s="1"/>
  <c r="E127" i="56"/>
  <c r="E124" i="18"/>
  <c r="G124" i="18"/>
  <c r="E128" i="58" l="1"/>
  <c r="A129" i="58"/>
  <c r="F128" i="58"/>
  <c r="G128" i="58" s="1"/>
  <c r="E128" i="57"/>
  <c r="A129" i="57"/>
  <c r="F128" i="57"/>
  <c r="G128" i="57" s="1"/>
  <c r="A129" i="56"/>
  <c r="F128" i="56"/>
  <c r="G128" i="56" s="1"/>
  <c r="E128" i="56"/>
  <c r="E125" i="18"/>
  <c r="G125" i="18"/>
  <c r="E129" i="58" l="1"/>
  <c r="A130" i="58"/>
  <c r="F129" i="58"/>
  <c r="G129" i="58" s="1"/>
  <c r="E129" i="57"/>
  <c r="A130" i="57"/>
  <c r="F129" i="57"/>
  <c r="G129" i="57" s="1"/>
  <c r="A130" i="56"/>
  <c r="F129" i="56"/>
  <c r="G129" i="56" s="1"/>
  <c r="E129" i="56"/>
  <c r="E126" i="18"/>
  <c r="G126" i="18"/>
  <c r="E130" i="58" l="1"/>
  <c r="A131" i="58"/>
  <c r="F130" i="58"/>
  <c r="G130" i="58" s="1"/>
  <c r="E130" i="57"/>
  <c r="A131" i="57"/>
  <c r="F130" i="57"/>
  <c r="G130" i="57" s="1"/>
  <c r="A131" i="56"/>
  <c r="F130" i="56"/>
  <c r="G130" i="56" s="1"/>
  <c r="E130" i="56"/>
  <c r="E127" i="18"/>
  <c r="G127" i="18"/>
  <c r="E131" i="58" l="1"/>
  <c r="A132" i="58"/>
  <c r="F131" i="58"/>
  <c r="G131" i="58" s="1"/>
  <c r="E131" i="57"/>
  <c r="A132" i="57"/>
  <c r="F131" i="57"/>
  <c r="G131" i="57" s="1"/>
  <c r="A132" i="56"/>
  <c r="F131" i="56"/>
  <c r="G131" i="56" s="1"/>
  <c r="E131" i="56"/>
  <c r="E128" i="18"/>
  <c r="G128" i="18"/>
  <c r="E132" i="58" l="1"/>
  <c r="A133" i="58"/>
  <c r="F132" i="58"/>
  <c r="G132" i="58" s="1"/>
  <c r="E132" i="57"/>
  <c r="A133" i="57"/>
  <c r="F132" i="57"/>
  <c r="G132" i="57" s="1"/>
  <c r="A133" i="56"/>
  <c r="F132" i="56"/>
  <c r="G132" i="56" s="1"/>
  <c r="E132" i="56"/>
  <c r="E129" i="18"/>
  <c r="G129" i="18"/>
  <c r="E133" i="58" l="1"/>
  <c r="A134" i="58"/>
  <c r="F133" i="58"/>
  <c r="G133" i="58" s="1"/>
  <c r="E133" i="57"/>
  <c r="A134" i="57"/>
  <c r="F133" i="57"/>
  <c r="G133" i="57" s="1"/>
  <c r="A134" i="56"/>
  <c r="F133" i="56"/>
  <c r="G133" i="56" s="1"/>
  <c r="E133" i="56"/>
  <c r="E130" i="18"/>
  <c r="G130" i="18"/>
  <c r="E134" i="58" l="1"/>
  <c r="A135" i="58"/>
  <c r="F134" i="58"/>
  <c r="G134" i="58" s="1"/>
  <c r="E134" i="57"/>
  <c r="A135" i="57"/>
  <c r="F134" i="57"/>
  <c r="G134" i="57" s="1"/>
  <c r="A135" i="56"/>
  <c r="F134" i="56"/>
  <c r="G134" i="56" s="1"/>
  <c r="E134" i="56"/>
  <c r="E131" i="18"/>
  <c r="G131" i="18"/>
  <c r="E135" i="58" l="1"/>
  <c r="A136" i="58"/>
  <c r="F135" i="58"/>
  <c r="G135" i="58" s="1"/>
  <c r="E135" i="57"/>
  <c r="A136" i="57"/>
  <c r="F135" i="57"/>
  <c r="G135" i="57" s="1"/>
  <c r="A136" i="56"/>
  <c r="F135" i="56"/>
  <c r="G135" i="56" s="1"/>
  <c r="E135" i="56"/>
  <c r="E132" i="18"/>
  <c r="G132" i="18"/>
  <c r="E136" i="58" l="1"/>
  <c r="A137" i="58"/>
  <c r="F136" i="58"/>
  <c r="G136" i="58" s="1"/>
  <c r="E136" i="57"/>
  <c r="A137" i="57"/>
  <c r="F136" i="57"/>
  <c r="G136" i="57" s="1"/>
  <c r="A137" i="56"/>
  <c r="F136" i="56"/>
  <c r="G136" i="56" s="1"/>
  <c r="E136" i="56"/>
  <c r="E133" i="18"/>
  <c r="G133" i="18"/>
  <c r="E137" i="58" l="1"/>
  <c r="A138" i="58"/>
  <c r="F137" i="58"/>
  <c r="G137" i="58" s="1"/>
  <c r="E137" i="57"/>
  <c r="A138" i="57"/>
  <c r="F137" i="57"/>
  <c r="G137" i="57" s="1"/>
  <c r="A138" i="56"/>
  <c r="F137" i="56"/>
  <c r="G137" i="56" s="1"/>
  <c r="E137" i="56"/>
  <c r="E134" i="18"/>
  <c r="G134" i="18"/>
  <c r="E138" i="58" l="1"/>
  <c r="A139" i="58"/>
  <c r="F138" i="58"/>
  <c r="G138" i="58" s="1"/>
  <c r="E138" i="57"/>
  <c r="A139" i="57"/>
  <c r="F138" i="57"/>
  <c r="G138" i="57" s="1"/>
  <c r="A139" i="56"/>
  <c r="F138" i="56"/>
  <c r="G138" i="56" s="1"/>
  <c r="E138" i="56"/>
  <c r="E135" i="18"/>
  <c r="G135" i="18"/>
  <c r="E139" i="58" l="1"/>
  <c r="A140" i="58"/>
  <c r="F139" i="58"/>
  <c r="G139" i="58" s="1"/>
  <c r="E139" i="57"/>
  <c r="A140" i="57"/>
  <c r="F139" i="57"/>
  <c r="G139" i="57" s="1"/>
  <c r="A140" i="56"/>
  <c r="F139" i="56"/>
  <c r="G139" i="56" s="1"/>
  <c r="E139" i="56"/>
  <c r="E136" i="18"/>
  <c r="G136" i="18"/>
  <c r="A141" i="58" l="1"/>
  <c r="E140" i="58"/>
  <c r="F140" i="58"/>
  <c r="G140" i="58" s="1"/>
  <c r="A141" i="57"/>
  <c r="E140" i="57"/>
  <c r="F140" i="57"/>
  <c r="G140" i="57" s="1"/>
  <c r="F140" i="56"/>
  <c r="G140" i="56" s="1"/>
  <c r="A141" i="56"/>
  <c r="E140" i="56"/>
  <c r="E137" i="18"/>
  <c r="G137" i="18"/>
  <c r="E141" i="58" l="1"/>
  <c r="A142" i="58"/>
  <c r="F141" i="58"/>
  <c r="G141" i="58" s="1"/>
  <c r="E141" i="57"/>
  <c r="A142" i="57"/>
  <c r="F141" i="57"/>
  <c r="G141" i="57" s="1"/>
  <c r="E141" i="56"/>
  <c r="A142" i="56"/>
  <c r="F141" i="56"/>
  <c r="G141" i="56" s="1"/>
  <c r="E138" i="18"/>
  <c r="G138" i="18"/>
  <c r="E142" i="58" l="1"/>
  <c r="A143" i="58"/>
  <c r="F142" i="58"/>
  <c r="G142" i="58" s="1"/>
  <c r="E142" i="57"/>
  <c r="A143" i="57"/>
  <c r="F142" i="57"/>
  <c r="G142" i="57" s="1"/>
  <c r="E142" i="56"/>
  <c r="A143" i="56"/>
  <c r="F142" i="56"/>
  <c r="G142" i="56" s="1"/>
  <c r="E139" i="18"/>
  <c r="G139" i="18"/>
  <c r="E143" i="58" l="1"/>
  <c r="A144" i="58"/>
  <c r="F143" i="58"/>
  <c r="G143" i="58" s="1"/>
  <c r="E143" i="57"/>
  <c r="A144" i="57"/>
  <c r="F143" i="57"/>
  <c r="G143" i="57" s="1"/>
  <c r="E143" i="56"/>
  <c r="A144" i="56"/>
  <c r="F143" i="56"/>
  <c r="G143" i="56" s="1"/>
  <c r="E140" i="18"/>
  <c r="G140" i="18"/>
  <c r="E144" i="58" l="1"/>
  <c r="A145" i="58"/>
  <c r="F144" i="58"/>
  <c r="G144" i="58" s="1"/>
  <c r="E144" i="57"/>
  <c r="A145" i="57"/>
  <c r="F144" i="57"/>
  <c r="G144" i="57" s="1"/>
  <c r="E144" i="56"/>
  <c r="F144" i="56"/>
  <c r="G144" i="56" s="1"/>
  <c r="A145" i="56"/>
  <c r="E141" i="18"/>
  <c r="G141" i="18"/>
  <c r="E145" i="58" l="1"/>
  <c r="A146" i="58"/>
  <c r="F145" i="58"/>
  <c r="G145" i="58" s="1"/>
  <c r="E145" i="57"/>
  <c r="A146" i="57"/>
  <c r="F145" i="57"/>
  <c r="G145" i="57" s="1"/>
  <c r="E145" i="56"/>
  <c r="A146" i="56"/>
  <c r="F145" i="56"/>
  <c r="G145" i="56" s="1"/>
  <c r="E142" i="18"/>
  <c r="G142" i="18"/>
  <c r="E146" i="58" l="1"/>
  <c r="A147" i="58"/>
  <c r="F146" i="58"/>
  <c r="G146" i="58" s="1"/>
  <c r="E146" i="57"/>
  <c r="A147" i="57"/>
  <c r="F146" i="57"/>
  <c r="G146" i="57" s="1"/>
  <c r="E146" i="56"/>
  <c r="A147" i="56"/>
  <c r="F146" i="56"/>
  <c r="G146" i="56" s="1"/>
  <c r="E143" i="18"/>
  <c r="G143" i="18"/>
  <c r="E147" i="58" l="1"/>
  <c r="A148" i="58"/>
  <c r="F147" i="58"/>
  <c r="G147" i="58" s="1"/>
  <c r="E147" i="57"/>
  <c r="A148" i="57"/>
  <c r="F147" i="57"/>
  <c r="G147" i="57" s="1"/>
  <c r="E147" i="56"/>
  <c r="A148" i="56"/>
  <c r="F147" i="56"/>
  <c r="G147" i="56" s="1"/>
  <c r="E144" i="18"/>
  <c r="G144" i="18"/>
  <c r="E148" i="58" l="1"/>
  <c r="A149" i="58"/>
  <c r="F148" i="58"/>
  <c r="G148" i="58" s="1"/>
  <c r="E148" i="57"/>
  <c r="A149" i="57"/>
  <c r="F148" i="57"/>
  <c r="G148" i="57" s="1"/>
  <c r="E148" i="56"/>
  <c r="F148" i="56"/>
  <c r="G148" i="56" s="1"/>
  <c r="A149" i="56"/>
  <c r="E145" i="18"/>
  <c r="G145" i="18"/>
  <c r="E149" i="58" l="1"/>
  <c r="A150" i="58"/>
  <c r="F149" i="58"/>
  <c r="G149" i="58" s="1"/>
  <c r="E149" i="57"/>
  <c r="A150" i="57"/>
  <c r="F149" i="57"/>
  <c r="G149" i="57" s="1"/>
  <c r="E149" i="56"/>
  <c r="A150" i="56"/>
  <c r="F149" i="56"/>
  <c r="G149" i="56" s="1"/>
  <c r="E146" i="18"/>
  <c r="G146" i="18"/>
  <c r="E150" i="58" l="1"/>
  <c r="A151" i="58"/>
  <c r="F150" i="58"/>
  <c r="G150" i="58" s="1"/>
  <c r="E150" i="57"/>
  <c r="A151" i="57"/>
  <c r="F150" i="57"/>
  <c r="G150" i="57" s="1"/>
  <c r="E150" i="56"/>
  <c r="A151" i="56"/>
  <c r="F150" i="56"/>
  <c r="G150" i="56" s="1"/>
  <c r="E147" i="18"/>
  <c r="G147" i="18"/>
  <c r="E151" i="58" l="1"/>
  <c r="A152" i="58"/>
  <c r="F151" i="58"/>
  <c r="G151" i="58" s="1"/>
  <c r="E151" i="57"/>
  <c r="A152" i="57"/>
  <c r="F151" i="57"/>
  <c r="G151" i="57" s="1"/>
  <c r="E151" i="56"/>
  <c r="A152" i="56"/>
  <c r="F151" i="56"/>
  <c r="G151" i="56" s="1"/>
  <c r="E148" i="18"/>
  <c r="G148" i="18"/>
  <c r="E152" i="58" l="1"/>
  <c r="A153" i="58"/>
  <c r="F152" i="58"/>
  <c r="G152" i="58" s="1"/>
  <c r="E152" i="57"/>
  <c r="A153" i="57"/>
  <c r="F152" i="57"/>
  <c r="G152" i="57" s="1"/>
  <c r="E152" i="56"/>
  <c r="F152" i="56"/>
  <c r="G152" i="56" s="1"/>
  <c r="A153" i="56"/>
  <c r="E149" i="18"/>
  <c r="G149" i="18"/>
  <c r="E153" i="58" l="1"/>
  <c r="A154" i="58"/>
  <c r="F153" i="58"/>
  <c r="G153" i="58" s="1"/>
  <c r="E153" i="57"/>
  <c r="A154" i="57"/>
  <c r="F153" i="57"/>
  <c r="G153" i="57" s="1"/>
  <c r="E153" i="56"/>
  <c r="A154" i="56"/>
  <c r="F153" i="56"/>
  <c r="G153" i="56" s="1"/>
  <c r="E150" i="18"/>
  <c r="G150" i="18"/>
  <c r="E154" i="58" l="1"/>
  <c r="A155" i="58"/>
  <c r="F154" i="58"/>
  <c r="G154" i="58" s="1"/>
  <c r="E154" i="57"/>
  <c r="A155" i="57"/>
  <c r="F154" i="57"/>
  <c r="G154" i="57" s="1"/>
  <c r="E154" i="56"/>
  <c r="A155" i="56"/>
  <c r="F154" i="56"/>
  <c r="G154" i="56" s="1"/>
  <c r="E151" i="18"/>
  <c r="G151" i="18"/>
  <c r="E155" i="58" l="1"/>
  <c r="A156" i="58"/>
  <c r="F155" i="58"/>
  <c r="G155" i="58" s="1"/>
  <c r="E155" i="57"/>
  <c r="A156" i="57"/>
  <c r="F155" i="57"/>
  <c r="G155" i="57" s="1"/>
  <c r="E155" i="56"/>
  <c r="A156" i="56"/>
  <c r="F155" i="56"/>
  <c r="G155" i="56" s="1"/>
  <c r="E152" i="18"/>
  <c r="G152" i="18"/>
  <c r="E156" i="58" l="1"/>
  <c r="A157" i="58"/>
  <c r="F156" i="58"/>
  <c r="G156" i="58" s="1"/>
  <c r="E156" i="57"/>
  <c r="A157" i="57"/>
  <c r="F156" i="57"/>
  <c r="G156" i="57" s="1"/>
  <c r="E156" i="56"/>
  <c r="F156" i="56"/>
  <c r="G156" i="56" s="1"/>
  <c r="A157" i="56"/>
  <c r="E153" i="18"/>
  <c r="G153" i="18"/>
  <c r="E157" i="58" l="1"/>
  <c r="A158" i="58"/>
  <c r="F157" i="58"/>
  <c r="G157" i="58" s="1"/>
  <c r="E157" i="57"/>
  <c r="A158" i="57"/>
  <c r="F157" i="57"/>
  <c r="G157" i="57" s="1"/>
  <c r="E157" i="56"/>
  <c r="A158" i="56"/>
  <c r="F157" i="56"/>
  <c r="G157" i="56" s="1"/>
  <c r="E154" i="18"/>
  <c r="G154" i="18"/>
  <c r="E158" i="58" l="1"/>
  <c r="A159" i="58"/>
  <c r="F158" i="58"/>
  <c r="G158" i="58" s="1"/>
  <c r="E158" i="57"/>
  <c r="A159" i="57"/>
  <c r="F158" i="57"/>
  <c r="G158" i="57" s="1"/>
  <c r="E158" i="56"/>
  <c r="A159" i="56"/>
  <c r="F158" i="56"/>
  <c r="G158" i="56" s="1"/>
  <c r="E155" i="18"/>
  <c r="G155" i="18"/>
  <c r="E159" i="58" l="1"/>
  <c r="A160" i="58"/>
  <c r="F159" i="58"/>
  <c r="G159" i="58" s="1"/>
  <c r="E159" i="57"/>
  <c r="A160" i="57"/>
  <c r="F159" i="57"/>
  <c r="G159" i="57" s="1"/>
  <c r="E159" i="56"/>
  <c r="A160" i="56"/>
  <c r="F159" i="56"/>
  <c r="G159" i="56" s="1"/>
  <c r="E156" i="18"/>
  <c r="G156" i="18"/>
  <c r="E160" i="58" l="1"/>
  <c r="A161" i="58"/>
  <c r="F160" i="58"/>
  <c r="G160" i="58" s="1"/>
  <c r="E160" i="57"/>
  <c r="A161" i="57"/>
  <c r="F160" i="57"/>
  <c r="G160" i="57" s="1"/>
  <c r="E160" i="56"/>
  <c r="F160" i="56"/>
  <c r="G160" i="56" s="1"/>
  <c r="A161" i="56"/>
  <c r="E157" i="18"/>
  <c r="G157" i="18"/>
  <c r="E161" i="58" l="1"/>
  <c r="A162" i="58"/>
  <c r="F161" i="58"/>
  <c r="G161" i="58" s="1"/>
  <c r="E161" i="57"/>
  <c r="A162" i="57"/>
  <c r="F161" i="57"/>
  <c r="G161" i="57" s="1"/>
  <c r="E161" i="56"/>
  <c r="A162" i="56"/>
  <c r="F161" i="56"/>
  <c r="G161" i="56" s="1"/>
  <c r="E158" i="18"/>
  <c r="G158" i="18"/>
  <c r="E162" i="58" l="1"/>
  <c r="A163" i="58"/>
  <c r="F162" i="58"/>
  <c r="G162" i="58" s="1"/>
  <c r="E162" i="57"/>
  <c r="A163" i="57"/>
  <c r="F162" i="57"/>
  <c r="G162" i="57" s="1"/>
  <c r="E162" i="56"/>
  <c r="A163" i="56"/>
  <c r="F162" i="56"/>
  <c r="G162" i="56" s="1"/>
  <c r="E159" i="18"/>
  <c r="G159" i="18"/>
  <c r="E163" i="58" l="1"/>
  <c r="A164" i="58"/>
  <c r="F163" i="58"/>
  <c r="G163" i="58" s="1"/>
  <c r="E163" i="57"/>
  <c r="A164" i="57"/>
  <c r="F163" i="57"/>
  <c r="G163" i="57" s="1"/>
  <c r="E163" i="56"/>
  <c r="A164" i="56"/>
  <c r="F163" i="56"/>
  <c r="G163" i="56" s="1"/>
  <c r="E160" i="18"/>
  <c r="G160" i="18"/>
  <c r="E164" i="58" l="1"/>
  <c r="A165" i="58"/>
  <c r="F164" i="58"/>
  <c r="G164" i="58" s="1"/>
  <c r="E164" i="57"/>
  <c r="A165" i="57"/>
  <c r="F164" i="57"/>
  <c r="G164" i="57" s="1"/>
  <c r="E164" i="56"/>
  <c r="F164" i="56"/>
  <c r="G164" i="56" s="1"/>
  <c r="A165" i="56"/>
  <c r="E161" i="18"/>
  <c r="G161" i="18"/>
  <c r="E165" i="58" l="1"/>
  <c r="A166" i="58"/>
  <c r="F165" i="58"/>
  <c r="G165" i="58" s="1"/>
  <c r="E165" i="57"/>
  <c r="A166" i="57"/>
  <c r="F165" i="57"/>
  <c r="G165" i="57" s="1"/>
  <c r="E165" i="56"/>
  <c r="A166" i="56"/>
  <c r="F165" i="56"/>
  <c r="G165" i="56" s="1"/>
  <c r="E162" i="18"/>
  <c r="G162" i="18"/>
  <c r="E166" i="58" l="1"/>
  <c r="A167" i="58"/>
  <c r="F166" i="58"/>
  <c r="G166" i="58" s="1"/>
  <c r="E166" i="57"/>
  <c r="A167" i="57"/>
  <c r="F166" i="57"/>
  <c r="G166" i="57" s="1"/>
  <c r="E166" i="56"/>
  <c r="A167" i="56"/>
  <c r="F166" i="56"/>
  <c r="G166" i="56" s="1"/>
  <c r="E163" i="18"/>
  <c r="G163" i="18"/>
  <c r="E167" i="58" l="1"/>
  <c r="A168" i="58"/>
  <c r="F167" i="58"/>
  <c r="G167" i="58" s="1"/>
  <c r="E167" i="57"/>
  <c r="A168" i="57"/>
  <c r="F167" i="57"/>
  <c r="G167" i="57" s="1"/>
  <c r="E167" i="56"/>
  <c r="A168" i="56"/>
  <c r="F167" i="56"/>
  <c r="G167" i="56" s="1"/>
  <c r="E164" i="18"/>
  <c r="G164" i="18"/>
  <c r="E168" i="58" l="1"/>
  <c r="F168" i="58"/>
  <c r="G168" i="58" s="1"/>
  <c r="E168" i="57"/>
  <c r="F168" i="57"/>
  <c r="G168" i="57" s="1"/>
  <c r="E168" i="56"/>
  <c r="F168" i="56"/>
  <c r="G168" i="56" s="1"/>
  <c r="E165" i="18"/>
  <c r="G165" i="18"/>
  <c r="E166" i="18" l="1"/>
  <c r="G166" i="18"/>
  <c r="E167" i="18" l="1"/>
  <c r="G167" i="18"/>
  <c r="E168" i="18" l="1"/>
  <c r="G168" i="18"/>
</calcChain>
</file>

<file path=xl/sharedStrings.xml><?xml version="1.0" encoding="utf-8"?>
<sst xmlns="http://schemas.openxmlformats.org/spreadsheetml/2006/main" count="339" uniqueCount="74">
  <si>
    <t>K</t>
  </si>
  <si>
    <t>H</t>
  </si>
  <si>
    <t>Q</t>
  </si>
  <si>
    <t>Geometry</t>
  </si>
  <si>
    <t>STEADY SALT INTRUSION MODEL (TA)</t>
  </si>
  <si>
    <t>Step length</t>
  </si>
  <si>
    <t>dx</t>
  </si>
  <si>
    <t>m</t>
  </si>
  <si>
    <t>Area at mouth</t>
  </si>
  <si>
    <t>A0</t>
  </si>
  <si>
    <t>m2</t>
  </si>
  <si>
    <t>Measurements</t>
  </si>
  <si>
    <t>Sea salinity</t>
  </si>
  <si>
    <t>kg/m3</t>
  </si>
  <si>
    <t>Area at x1</t>
  </si>
  <si>
    <t>A1</t>
  </si>
  <si>
    <t>x (m)</t>
  </si>
  <si>
    <t>HWS</t>
  </si>
  <si>
    <t>LWS</t>
  </si>
  <si>
    <t xml:space="preserve">Van Den Burgh </t>
  </si>
  <si>
    <t>a1</t>
  </si>
  <si>
    <t>Tidal Excursion</t>
  </si>
  <si>
    <t>E0</t>
  </si>
  <si>
    <t>a2</t>
  </si>
  <si>
    <t>Tidal Range</t>
  </si>
  <si>
    <t>x1</t>
  </si>
  <si>
    <t>Fresh water salinity</t>
  </si>
  <si>
    <t>Cf</t>
  </si>
  <si>
    <t>Depth</t>
  </si>
  <si>
    <t>h0</t>
  </si>
  <si>
    <t>Discharge</t>
  </si>
  <si>
    <t>m3/s</t>
  </si>
  <si>
    <t>Alpha 0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</si>
  <si>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0</t>
    </r>
  </si>
  <si>
    <t>1/m</t>
  </si>
  <si>
    <t>Dispersion at mouth</t>
  </si>
  <si>
    <t>Do</t>
  </si>
  <si>
    <t>m2/s</t>
  </si>
  <si>
    <t>x:</t>
  </si>
  <si>
    <t>A</t>
  </si>
  <si>
    <t>S</t>
  </si>
  <si>
    <t>xLWS</t>
  </si>
  <si>
    <t>xHWS</t>
  </si>
  <si>
    <t>REMARKS</t>
  </si>
  <si>
    <t>D1</t>
  </si>
  <si>
    <t>D</t>
  </si>
  <si>
    <t>Shifted x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</si>
  <si>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1</t>
    </r>
    <r>
      <rPr>
        <sz val="11"/>
        <color theme="1"/>
        <rFont val="Calibri"/>
        <family val="2"/>
        <scheme val="minor"/>
      </rPr>
      <t/>
    </r>
  </si>
  <si>
    <t>Alpha 1</t>
  </si>
  <si>
    <t>Salinity at x1</t>
  </si>
  <si>
    <t>Dispersion at x1</t>
  </si>
  <si>
    <t>S0</t>
  </si>
  <si>
    <t>Convergence length</t>
  </si>
  <si>
    <t>Calibration parameters</t>
  </si>
  <si>
    <t>β</t>
  </si>
  <si>
    <t>Input</t>
  </si>
  <si>
    <t>Calculations</t>
  </si>
  <si>
    <t>Inflection point</t>
  </si>
  <si>
    <t>Convergence length 2</t>
  </si>
  <si>
    <t>β1</t>
  </si>
  <si>
    <t>S1</t>
  </si>
  <si>
    <t>Estuary</t>
  </si>
  <si>
    <t>This sheet is provided as a tool to calculate salt intrusion in alluvial estuaries. It uses the analytical model as described in Salinity and Tides by H.H.G Savenije 2005</t>
  </si>
  <si>
    <t>Beta1</t>
  </si>
  <si>
    <t>Beta</t>
  </si>
  <si>
    <t>Edisto</t>
  </si>
  <si>
    <t>Edisto 12-7-2010</t>
  </si>
  <si>
    <t>mS/cm</t>
  </si>
  <si>
    <t>unit S is mS/cm</t>
  </si>
  <si>
    <t>Edisto 13-7-2010</t>
  </si>
  <si>
    <t>Edisto 14-7-2010</t>
  </si>
  <si>
    <t>Edisto 15-7-2010</t>
  </si>
  <si>
    <t>Convergence Excursion</t>
  </si>
  <si>
    <t>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</si>
</sst>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[$-809]d\ mmmm\ yyyy;@"/>
  </numFmts>
  <fonts count="12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0"/>
      <name val="Calibri"/>
      <family val="2"/>
    </font>
    <font>
      <b/>
      <vertAlign val="subscript"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70">
    <xf numFmtId="0" fontId="0" fillId="0" borderId="0" xfId="0"/>
    <xf numFmtId="0" fontId="0" fillId="0" borderId="21" xfId="0" applyNumberFormat="1" applyBorder="1" applyProtection="1"/>
    <xf numFmtId="49" fontId="1" fillId="3" borderId="0" xfId="0" applyNumberFormat="1" applyFont="1" applyFill="1" applyAlignment="1" applyProtection="1">
      <alignment horizontal="left"/>
    </xf>
    <xf numFmtId="0" fontId="0" fillId="3" borderId="0" xfId="0" applyFill="1"/>
    <xf numFmtId="0" fontId="1" fillId="3" borderId="0" xfId="0" applyFont="1" applyFill="1"/>
    <xf numFmtId="0" fontId="4" fillId="3" borderId="10" xfId="0" applyFont="1" applyFill="1" applyBorder="1" applyAlignment="1"/>
    <xf numFmtId="0" fontId="4" fillId="3" borderId="0" xfId="0" applyFont="1" applyFill="1" applyBorder="1" applyAlignment="1"/>
    <xf numFmtId="49" fontId="2" fillId="3" borderId="16" xfId="0" applyNumberFormat="1" applyFont="1" applyFill="1" applyBorder="1" applyAlignment="1" applyProtection="1">
      <alignment horizontal="left"/>
    </xf>
    <xf numFmtId="49" fontId="3" fillId="3" borderId="17" xfId="0" applyNumberFormat="1" applyFont="1" applyFill="1" applyBorder="1" applyAlignment="1" applyProtection="1">
      <alignment horizontal="left"/>
    </xf>
    <xf numFmtId="0" fontId="0" fillId="3" borderId="17" xfId="0" applyNumberFormat="1" applyFill="1" applyBorder="1" applyProtection="1"/>
    <xf numFmtId="49" fontId="0" fillId="3" borderId="31" xfId="0" applyNumberFormat="1" applyFont="1" applyFill="1" applyBorder="1" applyAlignment="1" applyProtection="1">
      <alignment horizontal="left"/>
    </xf>
    <xf numFmtId="0" fontId="3" fillId="3" borderId="29" xfId="0" applyFont="1" applyFill="1" applyBorder="1"/>
    <xf numFmtId="0" fontId="3" fillId="3" borderId="35" xfId="0" applyFont="1" applyFill="1" applyBorder="1"/>
    <xf numFmtId="0" fontId="0" fillId="3" borderId="0" xfId="0" applyFill="1" applyAlignment="1" applyProtection="1">
      <alignment horizontal="left"/>
    </xf>
    <xf numFmtId="49" fontId="2" fillId="3" borderId="20" xfId="0" applyNumberFormat="1" applyFont="1" applyFill="1" applyBorder="1" applyAlignment="1" applyProtection="1">
      <alignment horizontal="left"/>
    </xf>
    <xf numFmtId="49" fontId="3" fillId="3" borderId="21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>
      <protection locked="0"/>
    </xf>
    <xf numFmtId="49" fontId="0" fillId="3" borderId="37" xfId="0" applyNumberFormat="1" applyFont="1" applyFill="1" applyBorder="1" applyAlignment="1" applyProtection="1">
      <alignment horizontal="left"/>
    </xf>
    <xf numFmtId="0" fontId="0" fillId="3" borderId="33" xfId="0" applyFill="1" applyBorder="1"/>
    <xf numFmtId="2" fontId="0" fillId="3" borderId="34" xfId="0" applyNumberFormat="1" applyFill="1" applyBorder="1"/>
    <xf numFmtId="49" fontId="0" fillId="3" borderId="20" xfId="0" applyNumberFormat="1" applyFont="1" applyFill="1" applyBorder="1" applyAlignment="1" applyProtection="1">
      <alignment horizontal="left"/>
    </xf>
    <xf numFmtId="0" fontId="0" fillId="3" borderId="0" xfId="0" applyFill="1" applyBorder="1"/>
    <xf numFmtId="49" fontId="0" fillId="3" borderId="37" xfId="0" applyNumberFormat="1" applyFill="1" applyBorder="1" applyAlignment="1" applyProtection="1">
      <alignment horizontal="left"/>
    </xf>
    <xf numFmtId="49" fontId="0" fillId="3" borderId="20" xfId="0" applyNumberFormat="1" applyFill="1" applyBorder="1" applyAlignment="1" applyProtection="1">
      <alignment horizontal="left"/>
    </xf>
    <xf numFmtId="0" fontId="0" fillId="3" borderId="21" xfId="0" applyNumberFormat="1" applyFill="1" applyBorder="1" applyProtection="1"/>
    <xf numFmtId="0" fontId="0" fillId="3" borderId="32" xfId="0" applyFill="1" applyBorder="1"/>
    <xf numFmtId="0" fontId="0" fillId="3" borderId="12" xfId="0" applyFill="1" applyBorder="1"/>
    <xf numFmtId="49" fontId="0" fillId="3" borderId="16" xfId="0" applyNumberFormat="1" applyFont="1" applyFill="1" applyBorder="1" applyAlignment="1" applyProtection="1">
      <alignment horizontal="left"/>
    </xf>
    <xf numFmtId="2" fontId="0" fillId="3" borderId="17" xfId="0" applyNumberFormat="1" applyFill="1" applyBorder="1" applyProtection="1">
      <protection locked="0"/>
    </xf>
    <xf numFmtId="0" fontId="0" fillId="3" borderId="31" xfId="0" applyFill="1" applyBorder="1"/>
    <xf numFmtId="49" fontId="0" fillId="3" borderId="38" xfId="0" applyNumberFormat="1" applyFill="1" applyBorder="1" applyAlignment="1" applyProtection="1">
      <alignment horizontal="left"/>
    </xf>
    <xf numFmtId="49" fontId="3" fillId="3" borderId="39" xfId="0" applyNumberFormat="1" applyFont="1" applyFill="1" applyBorder="1" applyAlignment="1" applyProtection="1">
      <alignment horizontal="left"/>
    </xf>
    <xf numFmtId="0" fontId="0" fillId="3" borderId="39" xfId="0" applyFill="1" applyBorder="1"/>
    <xf numFmtId="49" fontId="0" fillId="3" borderId="40" xfId="0" applyNumberFormat="1" applyFill="1" applyBorder="1" applyAlignment="1" applyProtection="1">
      <alignment horizontal="left"/>
    </xf>
    <xf numFmtId="0" fontId="0" fillId="3" borderId="34" xfId="0" applyFill="1" applyBorder="1"/>
    <xf numFmtId="0" fontId="9" fillId="3" borderId="21" xfId="0" applyFont="1" applyFill="1" applyBorder="1"/>
    <xf numFmtId="49" fontId="2" fillId="3" borderId="25" xfId="0" applyNumberFormat="1" applyFont="1" applyFill="1" applyBorder="1" applyAlignment="1" applyProtection="1">
      <alignment horizontal="left"/>
    </xf>
    <xf numFmtId="49" fontId="3" fillId="3" borderId="26" xfId="0" applyNumberFormat="1" applyFont="1" applyFill="1" applyBorder="1" applyAlignment="1" applyProtection="1">
      <alignment horizontal="left"/>
    </xf>
    <xf numFmtId="49" fontId="0" fillId="3" borderId="32" xfId="0" quotePrefix="1" applyNumberFormat="1" applyFont="1" applyFill="1" applyBorder="1" applyAlignment="1" applyProtection="1">
      <alignment horizontal="left"/>
    </xf>
    <xf numFmtId="0" fontId="7" fillId="3" borderId="10" xfId="0" applyFont="1" applyFill="1" applyBorder="1" applyAlignment="1"/>
    <xf numFmtId="1" fontId="0" fillId="3" borderId="0" xfId="0" applyNumberFormat="1" applyFill="1"/>
    <xf numFmtId="49" fontId="0" fillId="3" borderId="0" xfId="0" applyNumberFormat="1" applyFont="1" applyFill="1" applyAlignment="1" applyProtection="1">
      <alignment horizontal="left"/>
    </xf>
    <xf numFmtId="0" fontId="0" fillId="3" borderId="10" xfId="0" applyFill="1" applyBorder="1"/>
    <xf numFmtId="0" fontId="0" fillId="3" borderId="30" xfId="0" applyFill="1" applyBorder="1"/>
    <xf numFmtId="2" fontId="0" fillId="3" borderId="36" xfId="0" applyNumberFormat="1" applyFill="1" applyBorder="1"/>
    <xf numFmtId="0" fontId="0" fillId="3" borderId="36" xfId="0" applyFill="1" applyBorder="1"/>
    <xf numFmtId="0" fontId="0" fillId="3" borderId="0" xfId="0" applyFill="1" applyBorder="1" applyAlignment="1" applyProtection="1">
      <alignment horizontal="center" vertical="top" wrapText="1"/>
    </xf>
    <xf numFmtId="0" fontId="0" fillId="3" borderId="0" xfId="0" applyNumberFormat="1" applyFill="1"/>
    <xf numFmtId="0" fontId="0" fillId="3" borderId="0" xfId="0" applyFill="1" applyBorder="1" applyAlignment="1" applyProtection="1"/>
    <xf numFmtId="2" fontId="0" fillId="3" borderId="17" xfId="0" applyNumberFormat="1" applyFill="1" applyBorder="1"/>
    <xf numFmtId="0" fontId="0" fillId="3" borderId="0" xfId="0" applyFill="1" applyBorder="1" applyAlignment="1" applyProtection="1">
      <alignment vertical="top" wrapText="1"/>
    </xf>
    <xf numFmtId="2" fontId="0" fillId="3" borderId="21" xfId="0" applyNumberFormat="1" applyFill="1" applyBorder="1"/>
    <xf numFmtId="49" fontId="0" fillId="3" borderId="37" xfId="0" quotePrefix="1" applyNumberFormat="1" applyFont="1" applyFill="1" applyBorder="1" applyAlignment="1" applyProtection="1">
      <alignment horizontal="left"/>
    </xf>
    <xf numFmtId="0" fontId="0" fillId="3" borderId="20" xfId="0" applyFill="1" applyBorder="1"/>
    <xf numFmtId="164" fontId="0" fillId="3" borderId="21" xfId="0" applyNumberFormat="1" applyFill="1" applyBorder="1"/>
    <xf numFmtId="0" fontId="0" fillId="3" borderId="25" xfId="0" applyFill="1" applyBorder="1"/>
    <xf numFmtId="0" fontId="7" fillId="3" borderId="26" xfId="0" applyFont="1" applyFill="1" applyBorder="1"/>
    <xf numFmtId="1" fontId="0" fillId="3" borderId="26" xfId="0" applyNumberFormat="1" applyFill="1" applyBorder="1"/>
    <xf numFmtId="49" fontId="2" fillId="3" borderId="0" xfId="0" applyNumberFormat="1" applyFont="1" applyFill="1" applyBorder="1" applyAlignment="1" applyProtection="1">
      <alignment horizontal="left"/>
    </xf>
    <xf numFmtId="49" fontId="3" fillId="3" borderId="0" xfId="0" applyNumberFormat="1" applyFont="1" applyFill="1" applyBorder="1" applyAlignment="1" applyProtection="1">
      <alignment horizontal="left"/>
    </xf>
    <xf numFmtId="2" fontId="0" fillId="3" borderId="0" xfId="0" applyNumberFormat="1" applyFill="1" applyBorder="1" applyProtection="1"/>
    <xf numFmtId="49" fontId="0" fillId="3" borderId="0" xfId="0" quotePrefix="1" applyNumberFormat="1" applyFont="1" applyFill="1" applyBorder="1" applyAlignment="1" applyProtection="1">
      <alignment horizontal="left"/>
    </xf>
    <xf numFmtId="0" fontId="0" fillId="3" borderId="0" xfId="0" applyNumberFormat="1" applyFill="1" applyProtection="1"/>
    <xf numFmtId="0" fontId="0" fillId="3" borderId="10" xfId="0" applyNumberFormat="1" applyFill="1" applyBorder="1" applyProtection="1"/>
    <xf numFmtId="0" fontId="0" fillId="3" borderId="8" xfId="0" applyNumberFormat="1" applyFill="1" applyBorder="1" applyProtection="1"/>
    <xf numFmtId="0" fontId="0" fillId="3" borderId="9" xfId="0" applyFill="1" applyBorder="1"/>
    <xf numFmtId="0" fontId="0" fillId="3" borderId="13" xfId="0" applyFill="1" applyBorder="1"/>
    <xf numFmtId="1" fontId="0" fillId="3" borderId="5" xfId="0" applyNumberFormat="1" applyFill="1" applyBorder="1" applyProtection="1"/>
    <xf numFmtId="2" fontId="0" fillId="3" borderId="5" xfId="0" applyNumberFormat="1" applyFill="1" applyBorder="1" applyProtection="1"/>
    <xf numFmtId="164" fontId="0" fillId="3" borderId="5" xfId="0" applyNumberFormat="1" applyFill="1" applyBorder="1" applyProtection="1"/>
    <xf numFmtId="0" fontId="0" fillId="3" borderId="14" xfId="0" applyFill="1" applyBorder="1"/>
    <xf numFmtId="1" fontId="0" fillId="3" borderId="6" xfId="0" applyNumberFormat="1" applyFill="1" applyBorder="1" applyProtection="1"/>
    <xf numFmtId="2" fontId="0" fillId="3" borderId="6" xfId="0" applyNumberFormat="1" applyFill="1" applyBorder="1" applyProtection="1"/>
    <xf numFmtId="164" fontId="0" fillId="3" borderId="6" xfId="0" applyNumberFormat="1" applyFill="1" applyBorder="1" applyProtection="1"/>
    <xf numFmtId="2" fontId="0" fillId="3" borderId="0" xfId="0" applyNumberFormat="1" applyFill="1" applyProtection="1"/>
    <xf numFmtId="164" fontId="0" fillId="3" borderId="0" xfId="0" applyNumberFormat="1" applyFill="1" applyBorder="1" applyProtection="1"/>
    <xf numFmtId="164" fontId="0" fillId="3" borderId="0" xfId="0" applyNumberFormat="1" applyFill="1" applyProtection="1"/>
    <xf numFmtId="0" fontId="0" fillId="3" borderId="11" xfId="0" applyNumberFormat="1" applyFill="1" applyBorder="1" applyProtection="1"/>
    <xf numFmtId="0" fontId="0" fillId="3" borderId="15" xfId="0" applyFill="1" applyBorder="1"/>
    <xf numFmtId="1" fontId="0" fillId="3" borderId="7" xfId="0" applyNumberFormat="1" applyFill="1" applyBorder="1" applyProtection="1"/>
    <xf numFmtId="2" fontId="0" fillId="3" borderId="7" xfId="0" applyNumberFormat="1" applyFill="1" applyBorder="1" applyProtection="1"/>
    <xf numFmtId="164" fontId="0" fillId="3" borderId="7" xfId="0" applyNumberFormat="1" applyFill="1" applyBorder="1" applyProtection="1"/>
    <xf numFmtId="0" fontId="8" fillId="3" borderId="21" xfId="0" applyFont="1" applyFill="1" applyBorder="1"/>
    <xf numFmtId="49" fontId="0" fillId="3" borderId="0" xfId="0" applyNumberFormat="1" applyFill="1" applyBorder="1" applyAlignment="1" applyProtection="1">
      <alignment horizontal="left"/>
    </xf>
    <xf numFmtId="0" fontId="0" fillId="3" borderId="0" xfId="0" applyNumberFormat="1" applyFill="1" applyBorder="1" applyProtection="1"/>
    <xf numFmtId="49" fontId="0" fillId="3" borderId="25" xfId="0" applyNumberFormat="1" applyFill="1" applyBorder="1" applyAlignment="1" applyProtection="1">
      <alignment horizontal="left"/>
    </xf>
    <xf numFmtId="0" fontId="0" fillId="3" borderId="26" xfId="0" applyNumberFormat="1" applyFill="1" applyBorder="1" applyProtection="1"/>
    <xf numFmtId="49" fontId="0" fillId="3" borderId="32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/>
    <xf numFmtId="49" fontId="0" fillId="3" borderId="16" xfId="0" applyNumberFormat="1" applyFill="1" applyBorder="1" applyAlignment="1" applyProtection="1">
      <alignment horizontal="left"/>
    </xf>
    <xf numFmtId="0" fontId="8" fillId="3" borderId="17" xfId="0" applyFont="1" applyFill="1" applyBorder="1"/>
    <xf numFmtId="0" fontId="0" fillId="3" borderId="20" xfId="0" applyFont="1" applyFill="1" applyBorder="1"/>
    <xf numFmtId="164" fontId="0" fillId="3" borderId="26" xfId="0" applyNumberFormat="1" applyFill="1" applyBorder="1" applyProtection="1">
      <protection locked="0"/>
    </xf>
    <xf numFmtId="49" fontId="0" fillId="3" borderId="32" xfId="0" applyNumberFormat="1" applyFill="1" applyBorder="1" applyAlignment="1" applyProtection="1">
      <alignment horizontal="left"/>
    </xf>
    <xf numFmtId="49" fontId="3" fillId="2" borderId="1" xfId="0" applyNumberFormat="1" applyFont="1" applyFill="1" applyBorder="1" applyAlignment="1" applyProtection="1">
      <alignment horizontal="left"/>
    </xf>
    <xf numFmtId="0" fontId="3" fillId="2" borderId="2" xfId="0" applyNumberFormat="1" applyFont="1" applyFill="1" applyBorder="1" applyProtection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1" xfId="0" applyNumberFormat="1" applyFont="1" applyFill="1" applyBorder="1" applyProtection="1"/>
    <xf numFmtId="49" fontId="0" fillId="3" borderId="3" xfId="0" applyNumberFormat="1" applyFont="1" applyFill="1" applyBorder="1" applyAlignment="1" applyProtection="1">
      <alignment horizontal="left"/>
    </xf>
    <xf numFmtId="1" fontId="0" fillId="0" borderId="21" xfId="0" applyNumberFormat="1" applyBorder="1" applyProtection="1"/>
    <xf numFmtId="0" fontId="0" fillId="3" borderId="24" xfId="0" applyNumberFormat="1" applyFill="1" applyBorder="1" applyProtection="1"/>
    <xf numFmtId="2" fontId="0" fillId="3" borderId="13" xfId="0" applyNumberFormat="1" applyFill="1" applyBorder="1"/>
    <xf numFmtId="2" fontId="0" fillId="3" borderId="14" xfId="0" applyNumberFormat="1" applyFill="1" applyBorder="1"/>
    <xf numFmtId="0" fontId="0" fillId="3" borderId="5" xfId="0" applyNumberFormat="1" applyFill="1" applyBorder="1" applyProtection="1"/>
    <xf numFmtId="0" fontId="0" fillId="3" borderId="6" xfId="0" applyNumberFormat="1" applyFill="1" applyBorder="1" applyProtection="1"/>
    <xf numFmtId="0" fontId="0" fillId="3" borderId="7" xfId="0" applyNumberFormat="1" applyFill="1" applyBorder="1" applyProtection="1"/>
    <xf numFmtId="1" fontId="0" fillId="0" borderId="17" xfId="0" applyNumberFormat="1" applyBorder="1" applyProtection="1"/>
    <xf numFmtId="2" fontId="0" fillId="3" borderId="35" xfId="0" applyNumberFormat="1" applyFill="1" applyBorder="1"/>
    <xf numFmtId="0" fontId="0" fillId="3" borderId="0" xfId="0" applyFill="1" applyBorder="1" applyAlignment="1" applyProtection="1">
      <alignment horizontal="center" vertical="top" wrapText="1"/>
    </xf>
    <xf numFmtId="1" fontId="0" fillId="3" borderId="29" xfId="0" applyNumberFormat="1" applyFill="1" applyBorder="1"/>
    <xf numFmtId="1" fontId="0" fillId="3" borderId="33" xfId="0" applyNumberFormat="1" applyFill="1" applyBorder="1"/>
    <xf numFmtId="1" fontId="0" fillId="3" borderId="8" xfId="0" applyNumberFormat="1" applyFill="1" applyBorder="1"/>
    <xf numFmtId="1" fontId="0" fillId="3" borderId="10" xfId="0" applyNumberFormat="1" applyFill="1" applyBorder="1"/>
    <xf numFmtId="1" fontId="0" fillId="3" borderId="30" xfId="0" applyNumberFormat="1" applyFill="1" applyBorder="1"/>
    <xf numFmtId="49" fontId="5" fillId="3" borderId="26" xfId="0" applyNumberFormat="1" applyFont="1" applyFill="1" applyBorder="1" applyAlignment="1" applyProtection="1">
      <alignment horizontal="left"/>
    </xf>
    <xf numFmtId="1" fontId="0" fillId="3" borderId="26" xfId="0" applyNumberFormat="1" applyFill="1" applyBorder="1" applyProtection="1"/>
    <xf numFmtId="1" fontId="0" fillId="3" borderId="5" xfId="0" applyNumberFormat="1" applyFill="1" applyBorder="1"/>
    <xf numFmtId="1" fontId="0" fillId="3" borderId="6" xfId="0" applyNumberFormat="1" applyFill="1" applyBorder="1"/>
    <xf numFmtId="1" fontId="0" fillId="3" borderId="7" xfId="0" applyNumberFormat="1" applyFill="1" applyBorder="1"/>
    <xf numFmtId="49" fontId="2" fillId="3" borderId="44" xfId="0" applyNumberFormat="1" applyFont="1" applyFill="1" applyBorder="1" applyAlignment="1" applyProtection="1">
      <alignment horizontal="left"/>
    </xf>
    <xf numFmtId="49" fontId="3" fillId="3" borderId="45" xfId="0" applyNumberFormat="1" applyFont="1" applyFill="1" applyBorder="1" applyAlignment="1" applyProtection="1">
      <alignment horizontal="left"/>
    </xf>
    <xf numFmtId="2" fontId="0" fillId="3" borderId="45" xfId="0" applyNumberFormat="1" applyFill="1" applyBorder="1" applyProtection="1"/>
    <xf numFmtId="49" fontId="0" fillId="3" borderId="46" xfId="0" quotePrefix="1" applyNumberFormat="1" applyFont="1" applyFill="1" applyBorder="1" applyAlignment="1" applyProtection="1">
      <alignment horizontal="left"/>
    </xf>
    <xf numFmtId="165" fontId="0" fillId="3" borderId="42" xfId="0" applyNumberFormat="1" applyFill="1" applyBorder="1" applyAlignment="1">
      <alignment horizontal="center"/>
    </xf>
    <xf numFmtId="165" fontId="0" fillId="3" borderId="22" xfId="0" applyNumberFormat="1" applyFill="1" applyBorder="1" applyAlignment="1">
      <alignment horizontal="center"/>
    </xf>
    <xf numFmtId="165" fontId="0" fillId="3" borderId="23" xfId="0" applyNumberFormat="1" applyFill="1" applyBorder="1" applyAlignment="1">
      <alignment horizontal="center"/>
    </xf>
    <xf numFmtId="165" fontId="0" fillId="3" borderId="43" xfId="0" applyNumberFormat="1" applyFill="1" applyBorder="1" applyAlignment="1">
      <alignment horizontal="center"/>
    </xf>
    <xf numFmtId="165" fontId="0" fillId="3" borderId="27" xfId="0" applyNumberFormat="1" applyFill="1" applyBorder="1" applyAlignment="1">
      <alignment horizontal="center"/>
    </xf>
    <xf numFmtId="165" fontId="0" fillId="3" borderId="28" xfId="0" applyNumberForma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1" fillId="3" borderId="8" xfId="0" applyFont="1" applyFill="1" applyBorder="1" applyAlignment="1">
      <alignment horizontal="center" vertical="top" wrapText="1"/>
    </xf>
    <xf numFmtId="0" fontId="11" fillId="3" borderId="9" xfId="0" applyFont="1" applyFill="1" applyBorder="1" applyAlignment="1">
      <alignment horizontal="center" vertical="top" wrapText="1"/>
    </xf>
    <xf numFmtId="0" fontId="11" fillId="3" borderId="13" xfId="0" applyFont="1" applyFill="1" applyBorder="1" applyAlignment="1">
      <alignment horizontal="center" vertical="top" wrapText="1"/>
    </xf>
    <xf numFmtId="0" fontId="11" fillId="3" borderId="10" xfId="0" applyFont="1" applyFill="1" applyBorder="1" applyAlignment="1">
      <alignment horizontal="center" vertical="top" wrapText="1"/>
    </xf>
    <xf numFmtId="0" fontId="11" fillId="3" borderId="0" xfId="0" applyFont="1" applyFill="1" applyBorder="1" applyAlignment="1">
      <alignment horizontal="center" vertical="top" wrapText="1"/>
    </xf>
    <xf numFmtId="0" fontId="11" fillId="3" borderId="14" xfId="0" applyFont="1" applyFill="1" applyBorder="1" applyAlignment="1">
      <alignment horizontal="center" vertical="top" wrapText="1"/>
    </xf>
    <xf numFmtId="0" fontId="11" fillId="3" borderId="11" xfId="0" applyFont="1" applyFill="1" applyBorder="1" applyAlignment="1">
      <alignment horizontal="center" vertical="top" wrapText="1"/>
    </xf>
    <xf numFmtId="0" fontId="11" fillId="3" borderId="12" xfId="0" applyFont="1" applyFill="1" applyBorder="1" applyAlignment="1">
      <alignment horizontal="center" vertical="top" wrapText="1"/>
    </xf>
    <xf numFmtId="0" fontId="11" fillId="3" borderId="15" xfId="0" applyFont="1" applyFill="1" applyBorder="1" applyAlignment="1">
      <alignment horizontal="center" vertical="top" wrapText="1"/>
    </xf>
    <xf numFmtId="165" fontId="0" fillId="3" borderId="41" xfId="0" applyNumberFormat="1" applyFill="1" applyBorder="1" applyAlignment="1">
      <alignment horizontal="center"/>
    </xf>
    <xf numFmtId="165" fontId="0" fillId="3" borderId="18" xfId="0" applyNumberFormat="1" applyFill="1" applyBorder="1" applyAlignment="1">
      <alignment horizontal="center"/>
    </xf>
    <xf numFmtId="165" fontId="0" fillId="3" borderId="19" xfId="0" applyNumberFormat="1" applyFill="1" applyBorder="1" applyAlignment="1">
      <alignment horizontal="center"/>
    </xf>
    <xf numFmtId="0" fontId="0" fillId="3" borderId="8" xfId="0" applyFill="1" applyBorder="1" applyAlignment="1" applyProtection="1">
      <alignment horizontal="center" vertical="top" wrapText="1"/>
    </xf>
    <xf numFmtId="0" fontId="0" fillId="3" borderId="9" xfId="0" applyFill="1" applyBorder="1" applyAlignment="1" applyProtection="1">
      <alignment horizontal="center" vertical="top" wrapText="1"/>
    </xf>
    <xf numFmtId="0" fontId="0" fillId="3" borderId="13" xfId="0" applyFill="1" applyBorder="1" applyAlignment="1" applyProtection="1">
      <alignment horizontal="center" vertical="top" wrapText="1"/>
    </xf>
    <xf numFmtId="0" fontId="0" fillId="3" borderId="10" xfId="0" applyFill="1" applyBorder="1" applyAlignment="1" applyProtection="1">
      <alignment horizontal="center" vertical="top" wrapText="1"/>
    </xf>
    <xf numFmtId="0" fontId="0" fillId="3" borderId="0" xfId="0" applyFill="1" applyBorder="1" applyAlignment="1" applyProtection="1">
      <alignment horizontal="center" vertical="top" wrapText="1"/>
    </xf>
    <xf numFmtId="0" fontId="0" fillId="3" borderId="14" xfId="0" applyFill="1" applyBorder="1" applyAlignment="1" applyProtection="1">
      <alignment horizontal="center" vertical="top" wrapText="1"/>
    </xf>
    <xf numFmtId="0" fontId="0" fillId="3" borderId="11" xfId="0" applyFill="1" applyBorder="1" applyAlignment="1" applyProtection="1">
      <alignment horizontal="center" vertical="top" wrapText="1"/>
    </xf>
    <xf numFmtId="0" fontId="0" fillId="3" borderId="12" xfId="0" applyFill="1" applyBorder="1" applyAlignment="1" applyProtection="1">
      <alignment horizontal="center" vertical="top" wrapText="1"/>
    </xf>
    <xf numFmtId="0" fontId="0" fillId="3" borderId="15" xfId="0" applyFill="1" applyBorder="1" applyAlignment="1" applyProtection="1">
      <alignment horizontal="center" vertical="top" wrapText="1"/>
    </xf>
    <xf numFmtId="0" fontId="10" fillId="2" borderId="2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7" fillId="2" borderId="2" xfId="0" applyFont="1" applyFill="1" applyBorder="1" applyAlignment="1" applyProtection="1">
      <alignment horizontal="center"/>
    </xf>
    <xf numFmtId="0" fontId="7" fillId="2" borderId="3" xfId="0" applyFont="1" applyFill="1" applyBorder="1" applyAlignment="1" applyProtection="1">
      <alignment horizontal="center"/>
    </xf>
    <xf numFmtId="0" fontId="7" fillId="2" borderId="4" xfId="0" applyFont="1" applyFill="1" applyBorder="1" applyAlignment="1" applyProtection="1">
      <alignment horizontal="center"/>
    </xf>
    <xf numFmtId="164" fontId="9" fillId="3" borderId="21" xfId="0" applyNumberFormat="1" applyFont="1" applyFill="1" applyBorder="1" applyProtection="1">
      <protection locked="0"/>
    </xf>
  </cellXfs>
  <cellStyles count="2">
    <cellStyle name="Standaard" xfId="0" builtinId="0"/>
    <cellStyle name="常规_SALMAPUTO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Edisto 12-7-2010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'12-7-2010'!$F$5:$F$23</c:f>
              <c:numCache>
                <c:formatCode>0</c:formatCode>
                <c:ptCount val="19"/>
                <c:pt idx="0">
                  <c:v>0</c:v>
                </c:pt>
                <c:pt idx="1">
                  <c:v>2735.8847999999998</c:v>
                </c:pt>
                <c:pt idx="2">
                  <c:v>5471.7695999999996</c:v>
                </c:pt>
                <c:pt idx="3">
                  <c:v>8207.6543999999994</c:v>
                </c:pt>
                <c:pt idx="4">
                  <c:v>10943.539199999999</c:v>
                </c:pt>
                <c:pt idx="5">
                  <c:v>13679.423999999999</c:v>
                </c:pt>
                <c:pt idx="6">
                  <c:v>16415.308799999999</c:v>
                </c:pt>
                <c:pt idx="7">
                  <c:v>19151.193599999999</c:v>
                </c:pt>
                <c:pt idx="8">
                  <c:v>21887.078399999999</c:v>
                </c:pt>
                <c:pt idx="9">
                  <c:v>24622.963200000002</c:v>
                </c:pt>
                <c:pt idx="10">
                  <c:v>30094.732799999998</c:v>
                </c:pt>
                <c:pt idx="11">
                  <c:v>33796.224000000002</c:v>
                </c:pt>
                <c:pt idx="12">
                  <c:v>35566.502399999998</c:v>
                </c:pt>
                <c:pt idx="13">
                  <c:v>38302.387199999997</c:v>
                </c:pt>
                <c:pt idx="14">
                  <c:v>41038.271999999997</c:v>
                </c:pt>
                <c:pt idx="15">
                  <c:v>43774.156799999997</c:v>
                </c:pt>
              </c:numCache>
            </c:numRef>
          </c:xVal>
          <c:yVal>
            <c:numRef>
              <c:f>'12-7-2010'!$G$5:$G$23</c:f>
              <c:numCache>
                <c:formatCode>0.00</c:formatCode>
                <c:ptCount val="19"/>
                <c:pt idx="0">
                  <c:v>50</c:v>
                </c:pt>
                <c:pt idx="1">
                  <c:v>50</c:v>
                </c:pt>
                <c:pt idx="2">
                  <c:v>50</c:v>
                </c:pt>
                <c:pt idx="3">
                  <c:v>48.576000000000001</c:v>
                </c:pt>
                <c:pt idx="4">
                  <c:v>47.093333333333334</c:v>
                </c:pt>
                <c:pt idx="5">
                  <c:v>45.721428571428582</c:v>
                </c:pt>
                <c:pt idx="6">
                  <c:v>42.01</c:v>
                </c:pt>
                <c:pt idx="7">
                  <c:v>37.271428571428565</c:v>
                </c:pt>
                <c:pt idx="8">
                  <c:v>30.661999999999999</c:v>
                </c:pt>
                <c:pt idx="9">
                  <c:v>25.041249999999998</c:v>
                </c:pt>
                <c:pt idx="10">
                  <c:v>15.695</c:v>
                </c:pt>
                <c:pt idx="11">
                  <c:v>6.8920000000000003</c:v>
                </c:pt>
                <c:pt idx="12">
                  <c:v>3.0650000000000004</c:v>
                </c:pt>
                <c:pt idx="13">
                  <c:v>1.9953333333333332</c:v>
                </c:pt>
                <c:pt idx="14">
                  <c:v>1.31</c:v>
                </c:pt>
                <c:pt idx="15">
                  <c:v>0.13966666666666669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'12-7-2010'!$H$5:$H$23</c:f>
              <c:numCache>
                <c:formatCode>0</c:formatCode>
                <c:ptCount val="19"/>
                <c:pt idx="0">
                  <c:v>0</c:v>
                </c:pt>
                <c:pt idx="1">
                  <c:v>2735.8847999999998</c:v>
                </c:pt>
                <c:pt idx="2">
                  <c:v>5471.7695999999996</c:v>
                </c:pt>
                <c:pt idx="3">
                  <c:v>8207.6543999999994</c:v>
                </c:pt>
                <c:pt idx="4">
                  <c:v>10943.539199999999</c:v>
                </c:pt>
                <c:pt idx="5">
                  <c:v>19151.193599999999</c:v>
                </c:pt>
                <c:pt idx="6">
                  <c:v>21887.078399999999</c:v>
                </c:pt>
                <c:pt idx="7">
                  <c:v>24622.963200000002</c:v>
                </c:pt>
                <c:pt idx="8">
                  <c:v>27358.847999999998</c:v>
                </c:pt>
                <c:pt idx="9">
                  <c:v>30094.732799999998</c:v>
                </c:pt>
              </c:numCache>
            </c:numRef>
          </c:xVal>
          <c:yVal>
            <c:numRef>
              <c:f>'12-7-2010'!$I$5:$I$23</c:f>
              <c:numCache>
                <c:formatCode>0.00</c:formatCode>
                <c:ptCount val="19"/>
                <c:pt idx="0">
                  <c:v>44.455714285714286</c:v>
                </c:pt>
                <c:pt idx="1">
                  <c:v>43.3</c:v>
                </c:pt>
                <c:pt idx="2">
                  <c:v>39.553333333333335</c:v>
                </c:pt>
                <c:pt idx="3">
                  <c:v>33.79666666666666</c:v>
                </c:pt>
                <c:pt idx="4">
                  <c:v>29.732500000000002</c:v>
                </c:pt>
                <c:pt idx="5">
                  <c:v>16.592500000000001</c:v>
                </c:pt>
                <c:pt idx="6">
                  <c:v>12.590000000000002</c:v>
                </c:pt>
                <c:pt idx="7">
                  <c:v>2.7359999999999998</c:v>
                </c:pt>
                <c:pt idx="8">
                  <c:v>1.2496666666666667</c:v>
                </c:pt>
                <c:pt idx="9" formatCode="General">
                  <c:v>0.39100000000000001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'12-7-2010'!$I$33:$I$168</c:f>
              <c:numCache>
                <c:formatCode>0</c:formatCode>
                <c:ptCount val="136"/>
                <c:pt idx="0">
                  <c:v>-12909.185118051031</c:v>
                </c:pt>
                <c:pt idx="1">
                  <c:v>-2959.8395724786324</c:v>
                </c:pt>
                <c:pt idx="2">
                  <c:v>-1964.8772136657572</c:v>
                </c:pt>
                <c:pt idx="3">
                  <c:v>-969.90981972967529</c:v>
                </c:pt>
                <c:pt idx="4">
                  <c:v>25.062604297005237</c:v>
                </c:pt>
                <c:pt idx="5">
                  <c:v>1020.0400533867096</c:v>
                </c:pt>
                <c:pt idx="6">
                  <c:v>2015.0225225168851</c:v>
                </c:pt>
                <c:pt idx="7">
                  <c:v>3010.0100066700015</c:v>
                </c:pt>
                <c:pt idx="8">
                  <c:v>4005.0025008335415</c:v>
                </c:pt>
                <c:pt idx="9">
                  <c:v>5000</c:v>
                </c:pt>
                <c:pt idx="10">
                  <c:v>5995.0024991668752</c:v>
                </c:pt>
                <c:pt idx="11">
                  <c:v>6990.0099933366655</c:v>
                </c:pt>
                <c:pt idx="12">
                  <c:v>7985.0224775168654</c:v>
                </c:pt>
                <c:pt idx="13">
                  <c:v>8980.0399467199568</c:v>
                </c:pt>
                <c:pt idx="14">
                  <c:v>9975.0623959634104</c:v>
                </c:pt>
                <c:pt idx="15">
                  <c:v>10970.089820269677</c:v>
                </c:pt>
                <c:pt idx="16">
                  <c:v>11965.122214666175</c:v>
                </c:pt>
                <c:pt idx="17">
                  <c:v>12960.159574185303</c:v>
                </c:pt>
                <c:pt idx="18">
                  <c:v>13955.201893864418</c:v>
                </c:pt>
                <c:pt idx="19">
                  <c:v>14950.249168745841</c:v>
                </c:pt>
                <c:pt idx="20">
                  <c:v>15945.301393876844</c:v>
                </c:pt>
                <c:pt idx="21">
                  <c:v>16940.358564309652</c:v>
                </c:pt>
                <c:pt idx="22">
                  <c:v>17935.420675101439</c:v>
                </c:pt>
                <c:pt idx="23">
                  <c:v>18930.487721314308</c:v>
                </c:pt>
                <c:pt idx="24">
                  <c:v>19925.559698015313</c:v>
                </c:pt>
                <c:pt idx="25">
                  <c:v>20920.636600276426</c:v>
                </c:pt>
                <c:pt idx="26">
                  <c:v>21915.718423174549</c:v>
                </c:pt>
                <c:pt idx="27">
                  <c:v>22910.805161791504</c:v>
                </c:pt>
                <c:pt idx="28">
                  <c:v>23905.896811214028</c:v>
                </c:pt>
                <c:pt idx="29">
                  <c:v>24900.993366533778</c:v>
                </c:pt>
                <c:pt idx="30">
                  <c:v>25896.094822847299</c:v>
                </c:pt>
                <c:pt idx="31">
                  <c:v>26891.20117525605</c:v>
                </c:pt>
                <c:pt idx="32">
                  <c:v>27886.312418866386</c:v>
                </c:pt>
                <c:pt idx="33">
                  <c:v>28881.428548789547</c:v>
                </c:pt>
                <c:pt idx="34">
                  <c:v>29876.549560141662</c:v>
                </c:pt>
                <c:pt idx="35">
                  <c:v>30871.675448043745</c:v>
                </c:pt>
                <c:pt idx="36">
                  <c:v>31866.806207621685</c:v>
                </c:pt>
                <c:pt idx="37">
                  <c:v>32861.941834006233</c:v>
                </c:pt>
                <c:pt idx="38">
                  <c:v>33857.082322333023</c:v>
                </c:pt>
                <c:pt idx="39">
                  <c:v>34852.22766774254</c:v>
                </c:pt>
                <c:pt idx="40">
                  <c:v>35847.377865380127</c:v>
                </c:pt>
                <c:pt idx="41">
                  <c:v>36842.532910395988</c:v>
                </c:pt>
                <c:pt idx="42">
                  <c:v>37837.692797945158</c:v>
                </c:pt>
                <c:pt idx="43">
                  <c:v>38832.857523187529</c:v>
                </c:pt>
                <c:pt idx="44">
                  <c:v>39828.02708128783</c:v>
                </c:pt>
                <c:pt idx="45">
                  <c:v>40823.201467415616</c:v>
                </c:pt>
                <c:pt idx="46">
                  <c:v>41818.38067674527</c:v>
                </c:pt>
                <c:pt idx="47">
                  <c:v>42813.564704455996</c:v>
                </c:pt>
                <c:pt idx="48">
                  <c:v>43808.75354573183</c:v>
                </c:pt>
                <c:pt idx="49">
                  <c:v>44803.947195761619</c:v>
                </c:pt>
                <c:pt idx="50">
                  <c:v>45799.145649738995</c:v>
                </c:pt>
                <c:pt idx="51">
                  <c:v>46794.348902862424</c:v>
                </c:pt>
                <c:pt idx="52">
                  <c:v>47789.556950335151</c:v>
                </c:pt>
                <c:pt idx="53">
                  <c:v>48784.769787365236</c:v>
                </c:pt>
                <c:pt idx="54">
                  <c:v>49779.9874091655</c:v>
                </c:pt>
                <c:pt idx="55">
                  <c:v>50775.209810953573</c:v>
                </c:pt>
                <c:pt idx="56">
                  <c:v>51770.436987951856</c:v>
                </c:pt>
                <c:pt idx="57">
                  <c:v>52765.668935387526</c:v>
                </c:pt>
                <c:pt idx="58">
                  <c:v>53760.905648492524</c:v>
                </c:pt>
                <c:pt idx="59">
                  <c:v>54756.147122503571</c:v>
                </c:pt>
                <c:pt idx="60">
                  <c:v>55751.393352662133</c:v>
                </c:pt>
                <c:pt idx="61">
                  <c:v>56746.644334214448</c:v>
                </c:pt>
                <c:pt idx="62">
                  <c:v>57741.900062411492</c:v>
                </c:pt>
                <c:pt idx="63">
                  <c:v>58737.160532508991</c:v>
                </c:pt>
                <c:pt idx="64">
                  <c:v>59732.425739767423</c:v>
                </c:pt>
                <c:pt idx="65">
                  <c:v>60727.695679451979</c:v>
                </c:pt>
                <c:pt idx="66">
                  <c:v>61722.970346832619</c:v>
                </c:pt>
                <c:pt idx="67">
                  <c:v>62718.249737183993</c:v>
                </c:pt>
                <c:pt idx="68">
                  <c:v>63713.533845785496</c:v>
                </c:pt>
                <c:pt idx="69">
                  <c:v>64708.822667921246</c:v>
                </c:pt>
                <c:pt idx="70">
                  <c:v>65704.116198880045</c:v>
                </c:pt>
                <c:pt idx="71">
                  <c:v>66699.414433955448</c:v>
                </c:pt>
                <c:pt idx="72">
                  <c:v>67694.717368445665</c:v>
                </c:pt>
                <c:pt idx="73">
                  <c:v>68690.024997653643</c:v>
                </c:pt>
                <c:pt idx="74">
                  <c:v>69685.337316887017</c:v>
                </c:pt>
                <c:pt idx="75">
                  <c:v>70680.654321458089</c:v>
                </c:pt>
                <c:pt idx="76">
                  <c:v>71675.976006683879</c:v>
                </c:pt>
                <c:pt idx="77">
                  <c:v>72671.302367886063</c:v>
                </c:pt>
                <c:pt idx="78">
                  <c:v>73666.633400391016</c:v>
                </c:pt>
                <c:pt idx="79">
                  <c:v>74661.969099529742</c:v>
                </c:pt>
                <c:pt idx="80">
                  <c:v>75657.30946063796</c:v>
                </c:pt>
                <c:pt idx="81">
                  <c:v>76652.654479056029</c:v>
                </c:pt>
                <c:pt idx="82">
                  <c:v>77648.004150128967</c:v>
                </c:pt>
                <c:pt idx="83">
                  <c:v>78643.358469206432</c:v>
                </c:pt>
                <c:pt idx="84">
                  <c:v>79638.71743164277</c:v>
                </c:pt>
                <c:pt idx="85">
                  <c:v>80634.081032796908</c:v>
                </c:pt>
                <c:pt idx="86">
                  <c:v>81629.449268032477</c:v>
                </c:pt>
                <c:pt idx="87">
                  <c:v>82624.822132717702</c:v>
                </c:pt>
                <c:pt idx="88">
                  <c:v>83620.199622225438</c:v>
                </c:pt>
                <c:pt idx="89">
                  <c:v>84615.581731933184</c:v>
                </c:pt>
                <c:pt idx="90">
                  <c:v>85610.968457223033</c:v>
                </c:pt>
                <c:pt idx="91">
                  <c:v>86606.359793481737</c:v>
                </c:pt>
                <c:pt idx="92">
                  <c:v>87601.755736100618</c:v>
                </c:pt>
                <c:pt idx="93">
                  <c:v>88597.156280475625</c:v>
                </c:pt>
                <c:pt idx="94">
                  <c:v>89592.561422007289</c:v>
                </c:pt>
                <c:pt idx="95">
                  <c:v>90587.971156100757</c:v>
                </c:pt>
                <c:pt idx="96">
                  <c:v>91583.385478165757</c:v>
                </c:pt>
                <c:pt idx="97">
                  <c:v>92578.804383616633</c:v>
                </c:pt>
                <c:pt idx="98">
                  <c:v>93574.227867872265</c:v>
                </c:pt>
                <c:pt idx="99">
                  <c:v>94569.655926356136</c:v>
                </c:pt>
                <c:pt idx="100">
                  <c:v>95565.088554496324</c:v>
                </c:pt>
                <c:pt idx="101">
                  <c:v>96560.525747725449</c:v>
                </c:pt>
                <c:pt idx="102">
                  <c:v>97555.9675014807</c:v>
                </c:pt>
                <c:pt idx="103">
                  <c:v>98551.413811203834</c:v>
                </c:pt>
                <c:pt idx="104">
                  <c:v>99546.864672341151</c:v>
                </c:pt>
                <c:pt idx="105">
                  <c:v>100542.32008034353</c:v>
                </c:pt>
                <c:pt idx="106">
                  <c:v>101537.78003066637</c:v>
                </c:pt>
                <c:pt idx="107">
                  <c:v>102533.2445187696</c:v>
                </c:pt>
                <c:pt idx="108">
                  <c:v>103528.71354011774</c:v>
                </c:pt>
                <c:pt idx="109">
                  <c:v>104524.1870901798</c:v>
                </c:pt>
                <c:pt idx="110">
                  <c:v>105519.66516442932</c:v>
                </c:pt>
                <c:pt idx="111">
                  <c:v>106515.14775834438</c:v>
                </c:pt>
                <c:pt idx="112">
                  <c:v>107510.63486740759</c:v>
                </c:pt>
                <c:pt idx="113">
                  <c:v>108506.12648710603</c:v>
                </c:pt>
                <c:pt idx="114">
                  <c:v>109501.62261293133</c:v>
                </c:pt>
                <c:pt idx="115">
                  <c:v>110497.12324037962</c:v>
                </c:pt>
                <c:pt idx="116">
                  <c:v>111492.62836495152</c:v>
                </c:pt>
                <c:pt idx="117">
                  <c:v>112488.13798215217</c:v>
                </c:pt>
                <c:pt idx="118">
                  <c:v>113483.65208749118</c:v>
                </c:pt>
                <c:pt idx="119">
                  <c:v>114479.17067648264</c:v>
                </c:pt>
                <c:pt idx="120">
                  <c:v>115474.69374464515</c:v>
                </c:pt>
                <c:pt idx="121">
                  <c:v>116470.22128750179</c:v>
                </c:pt>
                <c:pt idx="122">
                  <c:v>117465.75330058008</c:v>
                </c:pt>
                <c:pt idx="123">
                  <c:v>118461.28977941204</c:v>
                </c:pt>
                <c:pt idx="124">
                  <c:v>119456.83071953416</c:v>
                </c:pt>
                <c:pt idx="125">
                  <c:v>120452.37611648736</c:v>
                </c:pt>
                <c:pt idx="126">
                  <c:v>121447.92596581706</c:v>
                </c:pt>
                <c:pt idx="127">
                  <c:v>122443.48026307308</c:v>
                </c:pt>
                <c:pt idx="128">
                  <c:v>123439.03900380975</c:v>
                </c:pt>
                <c:pt idx="129">
                  <c:v>124434.60218358578</c:v>
                </c:pt>
                <c:pt idx="130">
                  <c:v>125430.16979796438</c:v>
                </c:pt>
                <c:pt idx="131">
                  <c:v>126425.74184251313</c:v>
                </c:pt>
                <c:pt idx="132">
                  <c:v>127421.3183128041</c:v>
                </c:pt>
                <c:pt idx="133">
                  <c:v>128416.89920441376</c:v>
                </c:pt>
                <c:pt idx="134">
                  <c:v>129412.48451292298</c:v>
                </c:pt>
                <c:pt idx="135">
                  <c:v>130408.07423391708</c:v>
                </c:pt>
              </c:numCache>
            </c:numRef>
          </c:xVal>
          <c:yVal>
            <c:numRef>
              <c:f>'12-7-2010'!$G$33:$G$168</c:f>
              <c:numCache>
                <c:formatCode>0.0</c:formatCode>
                <c:ptCount val="136"/>
                <c:pt idx="0">
                  <c:v>50.165753357575781</c:v>
                </c:pt>
                <c:pt idx="1">
                  <c:v>50.153588654505832</c:v>
                </c:pt>
                <c:pt idx="2">
                  <c:v>50.145644654835664</c:v>
                </c:pt>
                <c:pt idx="3">
                  <c:v>50.132548999528751</c:v>
                </c:pt>
                <c:pt idx="4">
                  <c:v>50.110962768301611</c:v>
                </c:pt>
                <c:pt idx="5">
                  <c:v>50.075386283041738</c:v>
                </c:pt>
                <c:pt idx="6">
                  <c:v>50.016766429924253</c:v>
                </c:pt>
                <c:pt idx="7">
                  <c:v>49.92021605768052</c:v>
                </c:pt>
                <c:pt idx="8">
                  <c:v>49.761296071343125</c:v>
                </c:pt>
                <c:pt idx="9">
                  <c:v>49.5</c:v>
                </c:pt>
                <c:pt idx="10">
                  <c:v>49.071145866043295</c:v>
                </c:pt>
                <c:pt idx="11">
                  <c:v>48.36937127746021</c:v>
                </c:pt>
                <c:pt idx="12">
                  <c:v>47.457159526562386</c:v>
                </c:pt>
                <c:pt idx="13">
                  <c:v>46.49450672028815</c:v>
                </c:pt>
                <c:pt idx="14">
                  <c:v>45.479623374477868</c:v>
                </c:pt>
                <c:pt idx="15">
                  <c:v>44.410817938992658</c:v>
                </c:pt>
                <c:pt idx="16">
                  <c:v>43.286530772297205</c:v>
                </c:pt>
                <c:pt idx="17">
                  <c:v>42.105373368367559</c:v>
                </c:pt>
                <c:pt idx="18">
                  <c:v>40.866173393952522</c:v>
                </c:pt>
                <c:pt idx="19">
                  <c:v>39.568026110856628</c:v>
                </c:pt>
                <c:pt idx="20">
                  <c:v>38.210352761137585</c:v>
                </c:pt>
                <c:pt idx="21">
                  <c:v>36.79296647722451</c:v>
                </c:pt>
                <c:pt idx="22">
                  <c:v>35.316146236558879</c:v>
                </c:pt>
                <c:pt idx="23">
                  <c:v>33.780719301817534</c:v>
                </c:pt>
                <c:pt idx="24">
                  <c:v>32.188152460684641</c:v>
                </c:pt>
                <c:pt idx="25">
                  <c:v>30.5406521874974</c:v>
                </c:pt>
                <c:pt idx="26">
                  <c:v>28.841273572341631</c:v>
                </c:pt>
                <c:pt idx="27">
                  <c:v>27.094037474912341</c:v>
                </c:pt>
                <c:pt idx="28">
                  <c:v>25.304054826796982</c:v>
                </c:pt>
                <c:pt idx="29">
                  <c:v>23.477656283269198</c:v>
                </c:pt>
                <c:pt idx="30">
                  <c:v>21.622524458241074</c:v>
                </c:pt>
                <c:pt idx="31">
                  <c:v>19.747824691584295</c:v>
                </c:pt>
                <c:pt idx="32">
                  <c:v>17.864328603272117</c:v>
                </c:pt>
                <c:pt idx="33">
                  <c:v>15.984522462353405</c:v>
                </c:pt>
                <c:pt idx="34">
                  <c:v>14.122689481686212</c:v>
                </c:pt>
                <c:pt idx="35">
                  <c:v>12.294951331439508</c:v>
                </c:pt>
                <c:pt idx="36">
                  <c:v>10.519249164116582</c:v>
                </c:pt>
                <c:pt idx="37">
                  <c:v>8.8152378778432379</c:v>
                </c:pt>
                <c:pt idx="38">
                  <c:v>7.2040586787878054</c:v>
                </c:pt>
                <c:pt idx="39">
                  <c:v>5.7079434712953194</c:v>
                </c:pt>
                <c:pt idx="40">
                  <c:v>4.349589061088488</c:v>
                </c:pt>
                <c:pt idx="41">
                  <c:v>3.1512178020686656</c:v>
                </c:pt>
                <c:pt idx="42">
                  <c:v>2.1332111164682095</c:v>
                </c:pt>
                <c:pt idx="43">
                  <c:v>1.3121576773552373</c:v>
                </c:pt>
                <c:pt idx="44">
                  <c:v>0.69808736206115996</c:v>
                </c:pt>
                <c:pt idx="45">
                  <c:v>0.29053722128685866</c:v>
                </c:pt>
                <c:pt idx="46">
                  <c:v>7.2831310231531998E-2</c:v>
                </c:pt>
                <c:pt idx="47">
                  <c:v>3.1762894226138203E-3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'12-7-2010'!$A$37:$A$168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'12-7-2010'!$G$37:$G$168</c:f>
              <c:numCache>
                <c:formatCode>0.0</c:formatCode>
                <c:ptCount val="132"/>
                <c:pt idx="0">
                  <c:v>50.110962768301611</c:v>
                </c:pt>
                <c:pt idx="1">
                  <c:v>50.075386283041738</c:v>
                </c:pt>
                <c:pt idx="2">
                  <c:v>50.016766429924253</c:v>
                </c:pt>
                <c:pt idx="3">
                  <c:v>49.92021605768052</c:v>
                </c:pt>
                <c:pt idx="4">
                  <c:v>49.761296071343125</c:v>
                </c:pt>
                <c:pt idx="5">
                  <c:v>49.5</c:v>
                </c:pt>
                <c:pt idx="6">
                  <c:v>49.071145866043295</c:v>
                </c:pt>
                <c:pt idx="7">
                  <c:v>48.36937127746021</c:v>
                </c:pt>
                <c:pt idx="8">
                  <c:v>47.457159526562386</c:v>
                </c:pt>
                <c:pt idx="9">
                  <c:v>46.49450672028815</c:v>
                </c:pt>
                <c:pt idx="10">
                  <c:v>45.479623374477868</c:v>
                </c:pt>
                <c:pt idx="11">
                  <c:v>44.410817938992658</c:v>
                </c:pt>
                <c:pt idx="12">
                  <c:v>43.286530772297205</c:v>
                </c:pt>
                <c:pt idx="13">
                  <c:v>42.105373368367559</c:v>
                </c:pt>
                <c:pt idx="14">
                  <c:v>40.866173393952522</c:v>
                </c:pt>
                <c:pt idx="15">
                  <c:v>39.568026110856628</c:v>
                </c:pt>
                <c:pt idx="16">
                  <c:v>38.210352761137585</c:v>
                </c:pt>
                <c:pt idx="17">
                  <c:v>36.79296647722451</c:v>
                </c:pt>
                <c:pt idx="18">
                  <c:v>35.316146236558879</c:v>
                </c:pt>
                <c:pt idx="19">
                  <c:v>33.780719301817534</c:v>
                </c:pt>
                <c:pt idx="20">
                  <c:v>32.188152460684641</c:v>
                </c:pt>
                <c:pt idx="21">
                  <c:v>30.5406521874974</c:v>
                </c:pt>
                <c:pt idx="22">
                  <c:v>28.841273572341631</c:v>
                </c:pt>
                <c:pt idx="23">
                  <c:v>27.094037474912341</c:v>
                </c:pt>
                <c:pt idx="24">
                  <c:v>25.304054826796982</c:v>
                </c:pt>
                <c:pt idx="25">
                  <c:v>23.477656283269198</c:v>
                </c:pt>
                <c:pt idx="26">
                  <c:v>21.622524458241074</c:v>
                </c:pt>
                <c:pt idx="27">
                  <c:v>19.747824691584295</c:v>
                </c:pt>
                <c:pt idx="28">
                  <c:v>17.864328603272117</c:v>
                </c:pt>
                <c:pt idx="29">
                  <c:v>15.984522462353405</c:v>
                </c:pt>
                <c:pt idx="30">
                  <c:v>14.122689481686212</c:v>
                </c:pt>
                <c:pt idx="31">
                  <c:v>12.294951331439508</c:v>
                </c:pt>
                <c:pt idx="32">
                  <c:v>10.519249164116582</c:v>
                </c:pt>
                <c:pt idx="33">
                  <c:v>8.8152378778432379</c:v>
                </c:pt>
                <c:pt idx="34">
                  <c:v>7.2040586787878054</c:v>
                </c:pt>
                <c:pt idx="35">
                  <c:v>5.7079434712953194</c:v>
                </c:pt>
                <c:pt idx="36">
                  <c:v>4.349589061088488</c:v>
                </c:pt>
                <c:pt idx="37">
                  <c:v>3.1512178020686656</c:v>
                </c:pt>
                <c:pt idx="38">
                  <c:v>2.1332111164682095</c:v>
                </c:pt>
                <c:pt idx="39">
                  <c:v>1.3121576773552373</c:v>
                </c:pt>
                <c:pt idx="40">
                  <c:v>0.69808736206115996</c:v>
                </c:pt>
                <c:pt idx="41">
                  <c:v>0.29053722128685866</c:v>
                </c:pt>
                <c:pt idx="42">
                  <c:v>7.2831310231531998E-2</c:v>
                </c:pt>
                <c:pt idx="43">
                  <c:v>3.1762894226138203E-3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'12-7-2010'!$H$42:$H$168</c:f>
              <c:numCache>
                <c:formatCode>0</c:formatCode>
                <c:ptCount val="127"/>
                <c:pt idx="0">
                  <c:v>-5000</c:v>
                </c:pt>
                <c:pt idx="1">
                  <c:v>-3995.0024991668752</c:v>
                </c:pt>
                <c:pt idx="2">
                  <c:v>-2990.0099933366655</c:v>
                </c:pt>
                <c:pt idx="3">
                  <c:v>-1985.0224775168654</c:v>
                </c:pt>
                <c:pt idx="4">
                  <c:v>-980.0399467199577</c:v>
                </c:pt>
                <c:pt idx="5">
                  <c:v>24.937604036588709</c:v>
                </c:pt>
                <c:pt idx="6">
                  <c:v>1029.9101797303238</c:v>
                </c:pt>
                <c:pt idx="7">
                  <c:v>2034.8777853338242</c:v>
                </c:pt>
                <c:pt idx="8">
                  <c:v>3039.8404258146966</c:v>
                </c:pt>
                <c:pt idx="9">
                  <c:v>4044.7981061355822</c:v>
                </c:pt>
                <c:pt idx="10">
                  <c:v>5049.7508312541595</c:v>
                </c:pt>
                <c:pt idx="11">
                  <c:v>6054.6986061231564</c:v>
                </c:pt>
                <c:pt idx="12">
                  <c:v>7059.6414356903479</c:v>
                </c:pt>
                <c:pt idx="13">
                  <c:v>8064.5793248985619</c:v>
                </c:pt>
                <c:pt idx="14">
                  <c:v>9069.5122786856919</c:v>
                </c:pt>
                <c:pt idx="15">
                  <c:v>10074.440301984687</c:v>
                </c:pt>
                <c:pt idx="16">
                  <c:v>11079.363399723574</c:v>
                </c:pt>
                <c:pt idx="17">
                  <c:v>12084.281576825451</c:v>
                </c:pt>
                <c:pt idx="18">
                  <c:v>13089.194838208496</c:v>
                </c:pt>
                <c:pt idx="19">
                  <c:v>14094.10318878597</c:v>
                </c:pt>
                <c:pt idx="20">
                  <c:v>15099.006633466222</c:v>
                </c:pt>
                <c:pt idx="21">
                  <c:v>16103.905177152701</c:v>
                </c:pt>
                <c:pt idx="22">
                  <c:v>17108.79882474395</c:v>
                </c:pt>
                <c:pt idx="23">
                  <c:v>18113.687581133614</c:v>
                </c:pt>
                <c:pt idx="24">
                  <c:v>19118.571451210453</c:v>
                </c:pt>
                <c:pt idx="25">
                  <c:v>20123.450439858338</c:v>
                </c:pt>
                <c:pt idx="26">
                  <c:v>21128.324551956255</c:v>
                </c:pt>
                <c:pt idx="27">
                  <c:v>22133.193792378315</c:v>
                </c:pt>
                <c:pt idx="28">
                  <c:v>23138.058165993767</c:v>
                </c:pt>
                <c:pt idx="29">
                  <c:v>24142.917677666977</c:v>
                </c:pt>
                <c:pt idx="30">
                  <c:v>25147.77233225746</c:v>
                </c:pt>
                <c:pt idx="31">
                  <c:v>26152.622134619869</c:v>
                </c:pt>
                <c:pt idx="32">
                  <c:v>27157.467089604012</c:v>
                </c:pt>
                <c:pt idx="33">
                  <c:v>28162.307202054839</c:v>
                </c:pt>
                <c:pt idx="34">
                  <c:v>29167.142476812467</c:v>
                </c:pt>
                <c:pt idx="35">
                  <c:v>30171.972918712167</c:v>
                </c:pt>
                <c:pt idx="36">
                  <c:v>31176.798532584384</c:v>
                </c:pt>
                <c:pt idx="37">
                  <c:v>32181.61932325473</c:v>
                </c:pt>
                <c:pt idx="38">
                  <c:v>33186.435295544004</c:v>
                </c:pt>
                <c:pt idx="39">
                  <c:v>34191.24645426817</c:v>
                </c:pt>
                <c:pt idx="40">
                  <c:v>35196.052804238381</c:v>
                </c:pt>
                <c:pt idx="41">
                  <c:v>36200.854350261005</c:v>
                </c:pt>
                <c:pt idx="42">
                  <c:v>37205.651097137576</c:v>
                </c:pt>
                <c:pt idx="43">
                  <c:v>38210.443049664849</c:v>
                </c:pt>
                <c:pt idx="44">
                  <c:v>39215.230212634764</c:v>
                </c:pt>
                <c:pt idx="45">
                  <c:v>40220.0125908345</c:v>
                </c:pt>
                <c:pt idx="46">
                  <c:v>41224.790189046427</c:v>
                </c:pt>
                <c:pt idx="47">
                  <c:v>42229.563012048144</c:v>
                </c:pt>
                <c:pt idx="48">
                  <c:v>43234.331064612474</c:v>
                </c:pt>
                <c:pt idx="49">
                  <c:v>44239.094351507476</c:v>
                </c:pt>
                <c:pt idx="50">
                  <c:v>45243.852877496429</c:v>
                </c:pt>
                <c:pt idx="51">
                  <c:v>46248.606647337867</c:v>
                </c:pt>
                <c:pt idx="52">
                  <c:v>47253.355665785552</c:v>
                </c:pt>
                <c:pt idx="53">
                  <c:v>48258.099937588508</c:v>
                </c:pt>
                <c:pt idx="54">
                  <c:v>49262.839467491009</c:v>
                </c:pt>
                <c:pt idx="55">
                  <c:v>50267.574260232577</c:v>
                </c:pt>
                <c:pt idx="56">
                  <c:v>51272.304320548021</c:v>
                </c:pt>
                <c:pt idx="57">
                  <c:v>52277.029653167381</c:v>
                </c:pt>
                <c:pt idx="58">
                  <c:v>53281.750262816007</c:v>
                </c:pt>
                <c:pt idx="59">
                  <c:v>54286.466154214504</c:v>
                </c:pt>
                <c:pt idx="60">
                  <c:v>55291.177332078754</c:v>
                </c:pt>
                <c:pt idx="61">
                  <c:v>56295.883801119955</c:v>
                </c:pt>
                <c:pt idx="62">
                  <c:v>57300.585566044552</c:v>
                </c:pt>
                <c:pt idx="63">
                  <c:v>58305.282631554335</c:v>
                </c:pt>
                <c:pt idx="64">
                  <c:v>59309.975002346357</c:v>
                </c:pt>
                <c:pt idx="65">
                  <c:v>60314.662683112983</c:v>
                </c:pt>
                <c:pt idx="66">
                  <c:v>61319.345678541904</c:v>
                </c:pt>
                <c:pt idx="67">
                  <c:v>62324.023993316121</c:v>
                </c:pt>
                <c:pt idx="68">
                  <c:v>63328.69763211393</c:v>
                </c:pt>
                <c:pt idx="69">
                  <c:v>64333.366599608991</c:v>
                </c:pt>
                <c:pt idx="70">
                  <c:v>65338.030900470258</c:v>
                </c:pt>
                <c:pt idx="71">
                  <c:v>66342.69053936204</c:v>
                </c:pt>
                <c:pt idx="72">
                  <c:v>67347.345520943971</c:v>
                </c:pt>
                <c:pt idx="73">
                  <c:v>68351.995849871033</c:v>
                </c:pt>
                <c:pt idx="74">
                  <c:v>69356.641530793568</c:v>
                </c:pt>
                <c:pt idx="75">
                  <c:v>70361.28256835723</c:v>
                </c:pt>
                <c:pt idx="76">
                  <c:v>71365.918967203092</c:v>
                </c:pt>
                <c:pt idx="77">
                  <c:v>72370.550731967523</c:v>
                </c:pt>
                <c:pt idx="78">
                  <c:v>73375.177867282298</c:v>
                </c:pt>
                <c:pt idx="79">
                  <c:v>74379.800377774562</c:v>
                </c:pt>
                <c:pt idx="80">
                  <c:v>75384.418268066816</c:v>
                </c:pt>
                <c:pt idx="81">
                  <c:v>76389.031542776967</c:v>
                </c:pt>
                <c:pt idx="82">
                  <c:v>77393.640206518263</c:v>
                </c:pt>
                <c:pt idx="83">
                  <c:v>78398.244263899382</c:v>
                </c:pt>
                <c:pt idx="84">
                  <c:v>79402.843719524375</c:v>
                </c:pt>
                <c:pt idx="85">
                  <c:v>80407.438577992711</c:v>
                </c:pt>
                <c:pt idx="86">
                  <c:v>81412.028843899243</c:v>
                </c:pt>
                <c:pt idx="87">
                  <c:v>82416.614521834243</c:v>
                </c:pt>
                <c:pt idx="88">
                  <c:v>83421.195616383367</c:v>
                </c:pt>
                <c:pt idx="89">
                  <c:v>84425.772132127735</c:v>
                </c:pt>
                <c:pt idx="90">
                  <c:v>85430.344073643864</c:v>
                </c:pt>
                <c:pt idx="91">
                  <c:v>86434.911445503676</c:v>
                </c:pt>
                <c:pt idx="92">
                  <c:v>87439.474252274551</c:v>
                </c:pt>
                <c:pt idx="93">
                  <c:v>88444.0324985193</c:v>
                </c:pt>
                <c:pt idx="94">
                  <c:v>89448.586188796166</c:v>
                </c:pt>
                <c:pt idx="95">
                  <c:v>90453.135327658849</c:v>
                </c:pt>
                <c:pt idx="96">
                  <c:v>91457.679919656468</c:v>
                </c:pt>
                <c:pt idx="97">
                  <c:v>92462.21996933363</c:v>
                </c:pt>
                <c:pt idx="98">
                  <c:v>93466.755481230401</c:v>
                </c:pt>
                <c:pt idx="99">
                  <c:v>94471.286459882263</c:v>
                </c:pt>
                <c:pt idx="100">
                  <c:v>95475.812909820204</c:v>
                </c:pt>
                <c:pt idx="101">
                  <c:v>96480.334835570684</c:v>
                </c:pt>
                <c:pt idx="102">
                  <c:v>97484.852241655622</c:v>
                </c:pt>
                <c:pt idx="103">
                  <c:v>98489.365132592415</c:v>
                </c:pt>
                <c:pt idx="104">
                  <c:v>99493.873512893973</c:v>
                </c:pt>
                <c:pt idx="105">
                  <c:v>100498.37738706867</c:v>
                </c:pt>
                <c:pt idx="106">
                  <c:v>101502.87675962038</c:v>
                </c:pt>
                <c:pt idx="107">
                  <c:v>102507.37163504848</c:v>
                </c:pt>
                <c:pt idx="108">
                  <c:v>103511.86201784783</c:v>
                </c:pt>
                <c:pt idx="109">
                  <c:v>104516.34791250882</c:v>
                </c:pt>
                <c:pt idx="110">
                  <c:v>105520.82932351736</c:v>
                </c:pt>
                <c:pt idx="111">
                  <c:v>106525.30625535485</c:v>
                </c:pt>
                <c:pt idx="112">
                  <c:v>107529.77871249821</c:v>
                </c:pt>
                <c:pt idx="113">
                  <c:v>108534.24669941992</c:v>
                </c:pt>
                <c:pt idx="114">
                  <c:v>109538.71022058796</c:v>
                </c:pt>
                <c:pt idx="115">
                  <c:v>110543.16928046584</c:v>
                </c:pt>
                <c:pt idx="116">
                  <c:v>111547.62388351264</c:v>
                </c:pt>
                <c:pt idx="117">
                  <c:v>112552.07403418294</c:v>
                </c:pt>
                <c:pt idx="118">
                  <c:v>113556.51973692692</c:v>
                </c:pt>
                <c:pt idx="119">
                  <c:v>114560.96099619025</c:v>
                </c:pt>
                <c:pt idx="120">
                  <c:v>115565.39781641422</c:v>
                </c:pt>
                <c:pt idx="121">
                  <c:v>116569.83020203562</c:v>
                </c:pt>
                <c:pt idx="122">
                  <c:v>117574.25815748687</c:v>
                </c:pt>
                <c:pt idx="123">
                  <c:v>118578.6816871959</c:v>
                </c:pt>
                <c:pt idx="124">
                  <c:v>119583.10079558624</c:v>
                </c:pt>
                <c:pt idx="125">
                  <c:v>120587.51548707702</c:v>
                </c:pt>
                <c:pt idx="126">
                  <c:v>121591.92576608292</c:v>
                </c:pt>
              </c:numCache>
            </c:numRef>
          </c:xVal>
          <c:yVal>
            <c:numRef>
              <c:f>'12-7-2010'!$G$42:$G$168</c:f>
              <c:numCache>
                <c:formatCode>0.0</c:formatCode>
                <c:ptCount val="127"/>
                <c:pt idx="0">
                  <c:v>49.5</c:v>
                </c:pt>
                <c:pt idx="1">
                  <c:v>49.071145866043295</c:v>
                </c:pt>
                <c:pt idx="2">
                  <c:v>48.36937127746021</c:v>
                </c:pt>
                <c:pt idx="3">
                  <c:v>47.457159526562386</c:v>
                </c:pt>
                <c:pt idx="4">
                  <c:v>46.49450672028815</c:v>
                </c:pt>
                <c:pt idx="5">
                  <c:v>45.479623374477868</c:v>
                </c:pt>
                <c:pt idx="6">
                  <c:v>44.410817938992658</c:v>
                </c:pt>
                <c:pt idx="7">
                  <c:v>43.286530772297205</c:v>
                </c:pt>
                <c:pt idx="8">
                  <c:v>42.105373368367559</c:v>
                </c:pt>
                <c:pt idx="9">
                  <c:v>40.866173393952522</c:v>
                </c:pt>
                <c:pt idx="10">
                  <c:v>39.568026110856628</c:v>
                </c:pt>
                <c:pt idx="11">
                  <c:v>38.210352761137585</c:v>
                </c:pt>
                <c:pt idx="12">
                  <c:v>36.79296647722451</c:v>
                </c:pt>
                <c:pt idx="13">
                  <c:v>35.316146236558879</c:v>
                </c:pt>
                <c:pt idx="14">
                  <c:v>33.780719301817534</c:v>
                </c:pt>
                <c:pt idx="15">
                  <c:v>32.188152460684641</c:v>
                </c:pt>
                <c:pt idx="16">
                  <c:v>30.5406521874974</c:v>
                </c:pt>
                <c:pt idx="17">
                  <c:v>28.841273572341631</c:v>
                </c:pt>
                <c:pt idx="18">
                  <c:v>27.094037474912341</c:v>
                </c:pt>
                <c:pt idx="19">
                  <c:v>25.304054826796982</c:v>
                </c:pt>
                <c:pt idx="20">
                  <c:v>23.477656283269198</c:v>
                </c:pt>
                <c:pt idx="21">
                  <c:v>21.622524458241074</c:v>
                </c:pt>
                <c:pt idx="22">
                  <c:v>19.747824691584295</c:v>
                </c:pt>
                <c:pt idx="23">
                  <c:v>17.864328603272117</c:v>
                </c:pt>
                <c:pt idx="24">
                  <c:v>15.984522462353405</c:v>
                </c:pt>
                <c:pt idx="25">
                  <c:v>14.122689481686212</c:v>
                </c:pt>
                <c:pt idx="26">
                  <c:v>12.294951331439508</c:v>
                </c:pt>
                <c:pt idx="27">
                  <c:v>10.519249164116582</c:v>
                </c:pt>
                <c:pt idx="28">
                  <c:v>8.8152378778432379</c:v>
                </c:pt>
                <c:pt idx="29">
                  <c:v>7.2040586787878054</c:v>
                </c:pt>
                <c:pt idx="30">
                  <c:v>5.7079434712953194</c:v>
                </c:pt>
                <c:pt idx="31">
                  <c:v>4.349589061088488</c:v>
                </c:pt>
                <c:pt idx="32">
                  <c:v>3.1512178020686656</c:v>
                </c:pt>
                <c:pt idx="33">
                  <c:v>2.1332111164682095</c:v>
                </c:pt>
                <c:pt idx="34">
                  <c:v>1.3121576773552373</c:v>
                </c:pt>
                <c:pt idx="35">
                  <c:v>0.69808736206115996</c:v>
                </c:pt>
                <c:pt idx="36">
                  <c:v>0.29053722128685866</c:v>
                </c:pt>
                <c:pt idx="37">
                  <c:v>7.2831310231531998E-2</c:v>
                </c:pt>
                <c:pt idx="38">
                  <c:v>3.1762894226138203E-3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1463808"/>
        <c:axId val="131465984"/>
      </c:scatterChart>
      <c:valAx>
        <c:axId val="131463808"/>
        <c:scaling>
          <c:orientation val="minMax"/>
          <c:max val="5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31465984"/>
        <c:crosses val="autoZero"/>
        <c:crossBetween val="midCat"/>
      </c:valAx>
      <c:valAx>
        <c:axId val="131465984"/>
        <c:scaling>
          <c:orientation val="minMax"/>
          <c:max val="50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(mS/cm)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31463808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Edisto 13-7-2010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'13-7-2010'!$F$5:$F$22</c:f>
              <c:numCache>
                <c:formatCode>0</c:formatCode>
                <c:ptCount val="18"/>
                <c:pt idx="0">
                  <c:v>0</c:v>
                </c:pt>
                <c:pt idx="1">
                  <c:v>0</c:v>
                </c:pt>
                <c:pt idx="2">
                  <c:v>2735.8847999999998</c:v>
                </c:pt>
                <c:pt idx="3">
                  <c:v>5471.7695999999996</c:v>
                </c:pt>
                <c:pt idx="4">
                  <c:v>8207.6543999999994</c:v>
                </c:pt>
                <c:pt idx="5">
                  <c:v>10943.539199999999</c:v>
                </c:pt>
                <c:pt idx="6">
                  <c:v>13679.423999999999</c:v>
                </c:pt>
                <c:pt idx="7">
                  <c:v>16415.308799999999</c:v>
                </c:pt>
                <c:pt idx="8">
                  <c:v>19151.193599999999</c:v>
                </c:pt>
                <c:pt idx="9">
                  <c:v>21887.078399999999</c:v>
                </c:pt>
                <c:pt idx="10">
                  <c:v>24622.963200000002</c:v>
                </c:pt>
                <c:pt idx="11">
                  <c:v>27358.847999999998</c:v>
                </c:pt>
                <c:pt idx="12">
                  <c:v>30094.732799999998</c:v>
                </c:pt>
                <c:pt idx="13">
                  <c:v>32830.617599999998</c:v>
                </c:pt>
                <c:pt idx="14">
                  <c:v>35566.502399999998</c:v>
                </c:pt>
                <c:pt idx="15">
                  <c:v>38302.387199999997</c:v>
                </c:pt>
                <c:pt idx="16">
                  <c:v>41038.271999999997</c:v>
                </c:pt>
                <c:pt idx="17">
                  <c:v>43774.156799999997</c:v>
                </c:pt>
              </c:numCache>
            </c:numRef>
          </c:xVal>
          <c:yVal>
            <c:numRef>
              <c:f>'13-7-2010'!$G$5:$G$22</c:f>
              <c:numCache>
                <c:formatCode>0.00</c:formatCode>
                <c:ptCount val="18"/>
                <c:pt idx="0">
                  <c:v>46.069999999999993</c:v>
                </c:pt>
                <c:pt idx="1">
                  <c:v>45.730000000000004</c:v>
                </c:pt>
                <c:pt idx="2">
                  <c:v>45.828749999999999</c:v>
                </c:pt>
                <c:pt idx="3">
                  <c:v>45.330000000000005</c:v>
                </c:pt>
                <c:pt idx="4">
                  <c:v>44.439999999999991</c:v>
                </c:pt>
                <c:pt idx="5">
                  <c:v>42.875</c:v>
                </c:pt>
                <c:pt idx="6">
                  <c:v>41.690000000000005</c:v>
                </c:pt>
                <c:pt idx="7">
                  <c:v>38.612500000000004</c:v>
                </c:pt>
                <c:pt idx="8">
                  <c:v>37.657142857142851</c:v>
                </c:pt>
                <c:pt idx="9">
                  <c:v>29.888999999999999</c:v>
                </c:pt>
                <c:pt idx="10">
                  <c:v>27.47</c:v>
                </c:pt>
                <c:pt idx="11">
                  <c:v>19.497500000000002</c:v>
                </c:pt>
                <c:pt idx="12">
                  <c:v>15.121222222222222</c:v>
                </c:pt>
                <c:pt idx="13">
                  <c:v>7.4950000000000001</c:v>
                </c:pt>
                <c:pt idx="14">
                  <c:v>4.0386249999999997</c:v>
                </c:pt>
                <c:pt idx="15">
                  <c:v>1.3576666666666668</c:v>
                </c:pt>
                <c:pt idx="16">
                  <c:v>0.41187142857142856</c:v>
                </c:pt>
                <c:pt idx="17">
                  <c:v>0.12570000000000001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'13-7-2010'!$H$5:$H$22</c:f>
              <c:numCache>
                <c:formatCode>0</c:formatCode>
                <c:ptCount val="18"/>
                <c:pt idx="0">
                  <c:v>0</c:v>
                </c:pt>
                <c:pt idx="1">
                  <c:v>2735.8847999999998</c:v>
                </c:pt>
                <c:pt idx="2">
                  <c:v>5471.7695999999996</c:v>
                </c:pt>
                <c:pt idx="3">
                  <c:v>8207.6543999999994</c:v>
                </c:pt>
                <c:pt idx="4">
                  <c:v>10943.539199999999</c:v>
                </c:pt>
                <c:pt idx="5">
                  <c:v>13679.423999999999</c:v>
                </c:pt>
                <c:pt idx="6">
                  <c:v>16415.308799999999</c:v>
                </c:pt>
                <c:pt idx="7">
                  <c:v>21887.078399999999</c:v>
                </c:pt>
                <c:pt idx="8">
                  <c:v>24622.963200000002</c:v>
                </c:pt>
                <c:pt idx="9">
                  <c:v>27358.847999999998</c:v>
                </c:pt>
                <c:pt idx="10">
                  <c:v>30094.732799999998</c:v>
                </c:pt>
                <c:pt idx="11">
                  <c:v>32830.617599999998</c:v>
                </c:pt>
                <c:pt idx="12">
                  <c:v>35566.502399999998</c:v>
                </c:pt>
                <c:pt idx="13">
                  <c:v>38302.387199999997</c:v>
                </c:pt>
                <c:pt idx="14">
                  <c:v>41038.271999999997</c:v>
                </c:pt>
              </c:numCache>
            </c:numRef>
          </c:xVal>
          <c:yVal>
            <c:numRef>
              <c:f>'13-7-2010'!$I$5:$I$22</c:f>
              <c:numCache>
                <c:formatCode>0.00</c:formatCode>
                <c:ptCount val="18"/>
                <c:pt idx="0">
                  <c:v>44.167500000000004</c:v>
                </c:pt>
                <c:pt idx="1">
                  <c:v>43.513999999999996</c:v>
                </c:pt>
                <c:pt idx="2">
                  <c:v>41.877499999999998</c:v>
                </c:pt>
                <c:pt idx="3">
                  <c:v>38.090000000000003</c:v>
                </c:pt>
                <c:pt idx="4">
                  <c:v>32.308888888888895</c:v>
                </c:pt>
                <c:pt idx="5">
                  <c:v>26.99285714285714</c:v>
                </c:pt>
                <c:pt idx="6">
                  <c:v>20.775000000000002</c:v>
                </c:pt>
                <c:pt idx="7">
                  <c:v>14.609</c:v>
                </c:pt>
                <c:pt idx="8">
                  <c:v>9.427999999999999</c:v>
                </c:pt>
                <c:pt idx="9">
                  <c:v>4.7475000000000005</c:v>
                </c:pt>
                <c:pt idx="10">
                  <c:v>1.5128571428571429</c:v>
                </c:pt>
                <c:pt idx="11">
                  <c:v>0.56333333333333335</c:v>
                </c:pt>
                <c:pt idx="12">
                  <c:v>0.27950000000000003</c:v>
                </c:pt>
                <c:pt idx="13">
                  <c:v>0.10199999999999999</c:v>
                </c:pt>
                <c:pt idx="14">
                  <c:v>8.8249999999999995E-2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'13-7-2010'!$I$33:$I$168</c:f>
              <c:numCache>
                <c:formatCode>0</c:formatCode>
                <c:ptCount val="136"/>
                <c:pt idx="0">
                  <c:v>-12013.913184390949</c:v>
                </c:pt>
                <c:pt idx="1">
                  <c:v>-2583.564661625207</c:v>
                </c:pt>
                <c:pt idx="2">
                  <c:v>-1637.4590937289177</c:v>
                </c:pt>
                <c:pt idx="3">
                  <c:v>-690.81726727320165</c:v>
                </c:pt>
                <c:pt idx="4">
                  <c:v>256.35548188012035</c:v>
                </c:pt>
                <c:pt idx="5">
                  <c:v>1204.0538709619414</c:v>
                </c:pt>
                <c:pt idx="6">
                  <c:v>2152.2726697675844</c:v>
                </c:pt>
                <c:pt idx="7">
                  <c:v>3101.0067001337793</c:v>
                </c:pt>
                <c:pt idx="8">
                  <c:v>4050.2508354208394</c:v>
                </c:pt>
                <c:pt idx="9">
                  <c:v>5000</c:v>
                </c:pt>
                <c:pt idx="10">
                  <c:v>5950.2491687458405</c:v>
                </c:pt>
                <c:pt idx="11">
                  <c:v>6900.9933665337767</c:v>
                </c:pt>
                <c:pt idx="12">
                  <c:v>7852.2276677425407</c:v>
                </c:pt>
                <c:pt idx="13">
                  <c:v>8803.9471957616151</c:v>
                </c:pt>
                <c:pt idx="14">
                  <c:v>9756.1471225035712</c:v>
                </c:pt>
                <c:pt idx="15">
                  <c:v>10708.822667921244</c:v>
                </c:pt>
                <c:pt idx="16">
                  <c:v>11661.969099529742</c:v>
                </c:pt>
                <c:pt idx="17">
                  <c:v>12615.58173193318</c:v>
                </c:pt>
                <c:pt idx="18">
                  <c:v>13569.655926356141</c:v>
                </c:pt>
                <c:pt idx="19">
                  <c:v>14524.187090179797</c:v>
                </c:pt>
                <c:pt idx="20">
                  <c:v>15479.170676482641</c:v>
                </c:pt>
                <c:pt idx="21">
                  <c:v>16434.602183585786</c:v>
                </c:pt>
                <c:pt idx="22">
                  <c:v>17390.477154602806</c:v>
                </c:pt>
                <c:pt idx="23">
                  <c:v>18346.791176994029</c:v>
                </c:pt>
                <c:pt idx="24">
                  <c:v>19303.539882125289</c:v>
                </c:pt>
                <c:pt idx="25">
                  <c:v>20260.718944831056</c:v>
                </c:pt>
                <c:pt idx="26">
                  <c:v>21218.324082981919</c:v>
                </c:pt>
                <c:pt idx="27">
                  <c:v>22176.351057056359</c:v>
                </c:pt>
                <c:pt idx="28">
                  <c:v>23134.795669716812</c:v>
                </c:pt>
                <c:pt idx="29">
                  <c:v>24093.65376538991</c:v>
                </c:pt>
                <c:pt idx="30">
                  <c:v>25052.921229850937</c:v>
                </c:pt>
                <c:pt idx="31">
                  <c:v>26012.593989812391</c:v>
                </c:pt>
                <c:pt idx="32">
                  <c:v>26972.668012516671</c:v>
                </c:pt>
                <c:pt idx="33">
                  <c:v>27933.139305332767</c:v>
                </c:pt>
                <c:pt idx="34">
                  <c:v>28894.003915357025</c:v>
                </c:pt>
                <c:pt idx="35">
                  <c:v>29855.257929017833</c:v>
                </c:pt>
                <c:pt idx="36">
                  <c:v>30816.897471684264</c:v>
                </c:pt>
                <c:pt idx="37">
                  <c:v>31778.918707278626</c:v>
                </c:pt>
                <c:pt idx="38">
                  <c:v>32741.317837892828</c:v>
                </c:pt>
                <c:pt idx="39">
                  <c:v>33704.091103408588</c:v>
                </c:pt>
                <c:pt idx="40">
                  <c:v>34667.234781121449</c:v>
                </c:pt>
                <c:pt idx="41">
                  <c:v>35630.745185368454</c:v>
                </c:pt>
                <c:pt idx="42">
                  <c:v>36594.61866715963</c:v>
                </c:pt>
                <c:pt idx="43">
                  <c:v>37558.851613813051</c:v>
                </c:pt>
                <c:pt idx="44">
                  <c:v>38523.440448593567</c:v>
                </c:pt>
                <c:pt idx="45">
                  <c:v>39488.381630355158</c:v>
                </c:pt>
                <c:pt idx="46">
                  <c:v>40453.671653186771</c:v>
                </c:pt>
                <c:pt idx="47">
                  <c:v>41419.307046061782</c:v>
                </c:pt>
                <c:pt idx="48">
                  <c:v>42385.284372490823</c:v>
                </c:pt>
                <c:pt idx="49">
                  <c:v>43351.600230178199</c:v>
                </c:pt>
                <c:pt idx="50">
                  <c:v>44318.251250681598</c:v>
                </c:pt>
                <c:pt idx="51">
                  <c:v>45285.234099075285</c:v>
                </c:pt>
                <c:pt idx="52">
                  <c:v>46252.545473616585</c:v>
                </c:pt>
                <c:pt idx="53">
                  <c:v>47220.182105415704</c:v>
                </c:pt>
                <c:pt idx="54">
                  <c:v>48188.140758108864</c:v>
                </c:pt>
                <c:pt idx="55">
                  <c:v>49156.418227534632</c:v>
                </c:pt>
                <c:pt idx="56">
                  <c:v>50125.011341413505</c:v>
                </c:pt>
                <c:pt idx="57">
                  <c:v>51093.916959030706</c:v>
                </c:pt>
                <c:pt idx="58">
                  <c:v>52063.131970922084</c:v>
                </c:pt>
                <c:pt idx="59">
                  <c:v>53032.653298563164</c:v>
                </c:pt>
                <c:pt idx="60">
                  <c:v>54002.477894061332</c:v>
                </c:pt>
                <c:pt idx="61">
                  <c:v>54972.602739850969</c:v>
                </c:pt>
                <c:pt idx="62">
                  <c:v>55943.024848391775</c:v>
                </c:pt>
                <c:pt idx="63">
                  <c:v>56913.741261869945</c:v>
                </c:pt>
                <c:pt idx="64">
                  <c:v>57884.749051902436</c:v>
                </c:pt>
                <c:pt idx="65">
                  <c:v>58856.045319244076</c:v>
                </c:pt>
                <c:pt idx="66">
                  <c:v>59827.627193497683</c:v>
                </c:pt>
                <c:pt idx="67">
                  <c:v>60799.491832827007</c:v>
                </c:pt>
                <c:pt idx="68">
                  <c:v>61771.636423672535</c:v>
                </c:pt>
                <c:pt idx="69">
                  <c:v>62744.058180470129</c:v>
                </c:pt>
                <c:pt idx="70">
                  <c:v>63716.754345372501</c:v>
                </c:pt>
                <c:pt idx="71">
                  <c:v>64689.72218797337</c:v>
                </c:pt>
                <c:pt idx="72">
                  <c:v>65662.959005034485</c:v>
                </c:pt>
                <c:pt idx="73">
                  <c:v>66636.462120215248</c:v>
                </c:pt>
                <c:pt idx="74">
                  <c:v>67610.228883805074</c:v>
                </c:pt>
                <c:pt idx="75">
                  <c:v>68584.25667245849</c:v>
                </c:pt>
                <c:pt idx="76">
                  <c:v>69558.542888932716</c:v>
                </c:pt>
                <c:pt idx="77">
                  <c:v>70533.084961827946</c:v>
                </c:pt>
                <c:pt idx="78">
                  <c:v>71507.880345330283</c:v>
                </c:pt>
                <c:pt idx="79">
                  <c:v>72482.926518957043</c:v>
                </c:pt>
                <c:pt idx="80">
                  <c:v>73458.220987304827</c:v>
                </c:pt>
                <c:pt idx="81">
                  <c:v>74433.761279799859</c:v>
                </c:pt>
                <c:pt idx="82">
                  <c:v>75409.544950451018</c:v>
                </c:pt>
                <c:pt idx="83">
                  <c:v>76385.569577605173</c:v>
                </c:pt>
                <c:pt idx="84">
                  <c:v>77361.832763705068</c:v>
                </c:pt>
                <c:pt idx="85">
                  <c:v>78338.332135049539</c:v>
                </c:pt>
                <c:pt idx="86">
                  <c:v>79315.065341556139</c:v>
                </c:pt>
                <c:pt idx="87">
                  <c:v>80292.030056526113</c:v>
                </c:pt>
                <c:pt idx="88">
                  <c:v>81269.223976411784</c:v>
                </c:pt>
                <c:pt idx="89">
                  <c:v>82246.644820586109</c:v>
                </c:pt>
                <c:pt idx="90">
                  <c:v>83224.290331114709</c:v>
                </c:pt>
                <c:pt idx="91">
                  <c:v>84202.158272529996</c:v>
                </c:pt>
                <c:pt idx="92">
                  <c:v>85180.24643160768</c:v>
                </c:pt>
                <c:pt idx="93">
                  <c:v>86158.552617145397</c:v>
                </c:pt>
                <c:pt idx="94">
                  <c:v>87137.074659743637</c:v>
                </c:pt>
                <c:pt idx="95">
                  <c:v>88115.81041158874</c:v>
                </c:pt>
                <c:pt idx="96">
                  <c:v>89094.757746238189</c:v>
                </c:pt>
                <c:pt idx="97">
                  <c:v>90073.914558407909</c:v>
                </c:pt>
                <c:pt idx="98">
                  <c:v>91053.278763761729</c:v>
                </c:pt>
                <c:pt idx="99">
                  <c:v>92032.848298703</c:v>
                </c:pt>
                <c:pt idx="100">
                  <c:v>93012.621120168187</c:v>
                </c:pt>
                <c:pt idx="101">
                  <c:v>93992.595205422564</c:v>
                </c:pt>
                <c:pt idx="102">
                  <c:v>94972.768551858011</c:v>
                </c:pt>
                <c:pt idx="103">
                  <c:v>95953.139176792611</c:v>
                </c:pt>
                <c:pt idx="104">
                  <c:v>96933.705117272504</c:v>
                </c:pt>
                <c:pt idx="105">
                  <c:v>97914.464429875559</c:v>
                </c:pt>
                <c:pt idx="106">
                  <c:v>98895.415190517</c:v>
                </c:pt>
                <c:pt idx="107">
                  <c:v>99876.555494257002</c:v>
                </c:pt>
                <c:pt idx="108">
                  <c:v>100857.88345511023</c:v>
                </c:pt>
                <c:pt idx="109">
                  <c:v>101839.39720585721</c:v>
                </c:pt>
                <c:pt idx="110">
                  <c:v>102821.09489785762</c:v>
                </c:pt>
                <c:pt idx="111">
                  <c:v>103802.97470086539</c:v>
                </c:pt>
                <c:pt idx="112">
                  <c:v>104785.03480284574</c:v>
                </c:pt>
                <c:pt idx="113">
                  <c:v>105767.2734097939</c:v>
                </c:pt>
                <c:pt idx="114">
                  <c:v>106749.68874555577</c:v>
                </c:pt>
                <c:pt idx="115">
                  <c:v>107732.27905165029</c:v>
                </c:pt>
                <c:pt idx="116">
                  <c:v>108715.04258709353</c:v>
                </c:pt>
                <c:pt idx="117">
                  <c:v>109697.97762822469</c:v>
                </c:pt>
                <c:pt idx="118">
                  <c:v>110681.08246853367</c:v>
                </c:pt>
                <c:pt idx="119">
                  <c:v>111664.35541849039</c:v>
                </c:pt>
                <c:pt idx="120">
                  <c:v>112647.79480537595</c:v>
                </c:pt>
                <c:pt idx="121">
                  <c:v>113631.3989731152</c:v>
                </c:pt>
                <c:pt idx="122">
                  <c:v>114615.16628211127</c:v>
                </c:pt>
                <c:pt idx="123">
                  <c:v>115599.09510908152</c:v>
                </c:pt>
                <c:pt idx="124">
                  <c:v>116583.18384689526</c:v>
                </c:pt>
                <c:pt idx="125">
                  <c:v>117567.43090441302</c:v>
                </c:pt>
                <c:pt idx="126">
                  <c:v>118551.83470632743</c:v>
                </c:pt>
                <c:pt idx="127">
                  <c:v>119536.39369300565</c:v>
                </c:pt>
                <c:pt idx="128">
                  <c:v>120521.10632033352</c:v>
                </c:pt>
                <c:pt idx="129">
                  <c:v>121505.97105956101</c:v>
                </c:pt>
                <c:pt idx="130">
                  <c:v>122490.98639714943</c:v>
                </c:pt>
                <c:pt idx="131">
                  <c:v>123476.15083462007</c:v>
                </c:pt>
                <c:pt idx="132">
                  <c:v>124461.46288840429</c:v>
                </c:pt>
                <c:pt idx="133">
                  <c:v>125446.92108969526</c:v>
                </c:pt>
                <c:pt idx="134">
                  <c:v>126432.52398430095</c:v>
                </c:pt>
                <c:pt idx="135">
                  <c:v>127418.27013249884</c:v>
                </c:pt>
              </c:numCache>
            </c:numRef>
          </c:xVal>
          <c:yVal>
            <c:numRef>
              <c:f>'13-7-2010'!$G$33:$G$168</c:f>
              <c:numCache>
                <c:formatCode>0.0</c:formatCode>
                <c:ptCount val="136"/>
                <c:pt idx="0">
                  <c:v>45.54753806422282</c:v>
                </c:pt>
                <c:pt idx="1">
                  <c:v>45.537537429977171</c:v>
                </c:pt>
                <c:pt idx="2">
                  <c:v>45.531006566583358</c:v>
                </c:pt>
                <c:pt idx="3">
                  <c:v>45.520240322591775</c:v>
                </c:pt>
                <c:pt idx="4">
                  <c:v>45.502493400527989</c:v>
                </c:pt>
                <c:pt idx="5">
                  <c:v>45.473243493653904</c:v>
                </c:pt>
                <c:pt idx="6">
                  <c:v>45.425045240742186</c:v>
                </c:pt>
                <c:pt idx="7">
                  <c:v>45.345652283805059</c:v>
                </c:pt>
                <c:pt idx="8">
                  <c:v>45.214952465845499</c:v>
                </c:pt>
                <c:pt idx="9">
                  <c:v>45</c:v>
                </c:pt>
                <c:pt idx="10">
                  <c:v>44.647055605795622</c:v>
                </c:pt>
                <c:pt idx="11">
                  <c:v>44.069086348004696</c:v>
                </c:pt>
                <c:pt idx="12">
                  <c:v>43.317023492882761</c:v>
                </c:pt>
                <c:pt idx="13">
                  <c:v>42.522393358135105</c:v>
                </c:pt>
                <c:pt idx="14">
                  <c:v>41.683526076780545</c:v>
                </c:pt>
                <c:pt idx="15">
                  <c:v>40.798803952153897</c:v>
                </c:pt>
                <c:pt idx="16">
                  <c:v>39.866685994319042</c:v>
                </c:pt>
                <c:pt idx="17">
                  <c:v>38.885736481001253</c:v>
                </c:pt>
                <c:pt idx="18">
                  <c:v>37.854658006254652</c:v>
                </c:pt>
                <c:pt idx="19">
                  <c:v>36.772329505218138</c:v>
                </c:pt>
                <c:pt idx="20">
                  <c:v>35.637849761592292</c:v>
                </c:pt>
                <c:pt idx="21">
                  <c:v>34.450586912412817</c:v>
                </c:pt>
                <c:pt idx="22">
                  <c:v>33.210234457736917</c:v>
                </c:pt>
                <c:pt idx="23">
                  <c:v>31.916874255032379</c:v>
                </c:pt>
                <c:pt idx="24">
                  <c:v>30.571046921617835</c:v>
                </c:pt>
                <c:pt idx="25">
                  <c:v>29.173829973426155</c:v>
                </c:pt>
                <c:pt idx="26">
                  <c:v>27.726923881731228</c:v>
                </c:pt>
                <c:pt idx="27">
                  <c:v>26.232746014672081</c:v>
                </c:pt>
                <c:pt idx="28">
                  <c:v>24.694532126080482</c:v>
                </c:pt>
                <c:pt idx="29">
                  <c:v>23.116444632865452</c:v>
                </c:pt>
                <c:pt idx="30">
                  <c:v>21.503686348856686</c:v>
                </c:pt>
                <c:pt idx="31">
                  <c:v>19.862617572350661</c:v>
                </c:pt>
                <c:pt idx="32">
                  <c:v>18.200873398431437</c:v>
                </c:pt>
                <c:pt idx="33">
                  <c:v>16.527476770257834</c:v>
                </c:pt>
                <c:pt idx="34">
                  <c:v>14.852940998347076</c:v>
                </c:pt>
                <c:pt idx="35">
                  <c:v>13.189353136016564</c:v>
                </c:pt>
                <c:pt idx="36">
                  <c:v>11.550426534743911</c:v>
                </c:pt>
                <c:pt idx="37">
                  <c:v>9.9515068916949989</c:v>
                </c:pt>
                <c:pt idx="38">
                  <c:v>8.4095108406535193</c:v>
                </c:pt>
                <c:pt idx="39">
                  <c:v>6.9427692097365776</c:v>
                </c:pt>
                <c:pt idx="40">
                  <c:v>5.5707378830247913</c:v>
                </c:pt>
                <c:pt idx="41">
                  <c:v>4.313526889673172</c:v>
                </c:pt>
                <c:pt idx="42">
                  <c:v>3.1911815654899169</c:v>
                </c:pt>
                <c:pt idx="43">
                  <c:v>2.2226261972820045</c:v>
                </c:pt>
                <c:pt idx="44">
                  <c:v>1.4241465772584716</c:v>
                </c:pt>
                <c:pt idx="45">
                  <c:v>0.80723567620595871</c:v>
                </c:pt>
                <c:pt idx="46">
                  <c:v>0.37553872520941112</c:v>
                </c:pt>
                <c:pt idx="47">
                  <c:v>0.12046225482703245</c:v>
                </c:pt>
                <c:pt idx="48">
                  <c:v>1.4577626765073388E-2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'13-7-2010'!$A$37:$A$168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'13-7-2010'!$G$37:$G$168</c:f>
              <c:numCache>
                <c:formatCode>0.0</c:formatCode>
                <c:ptCount val="132"/>
                <c:pt idx="0">
                  <c:v>45.502493400527989</c:v>
                </c:pt>
                <c:pt idx="1">
                  <c:v>45.473243493653904</c:v>
                </c:pt>
                <c:pt idx="2">
                  <c:v>45.425045240742186</c:v>
                </c:pt>
                <c:pt idx="3">
                  <c:v>45.345652283805059</c:v>
                </c:pt>
                <c:pt idx="4">
                  <c:v>45.214952465845499</c:v>
                </c:pt>
                <c:pt idx="5">
                  <c:v>45</c:v>
                </c:pt>
                <c:pt idx="6">
                  <c:v>44.647055605795622</c:v>
                </c:pt>
                <c:pt idx="7">
                  <c:v>44.069086348004696</c:v>
                </c:pt>
                <c:pt idx="8">
                  <c:v>43.317023492882761</c:v>
                </c:pt>
                <c:pt idx="9">
                  <c:v>42.522393358135105</c:v>
                </c:pt>
                <c:pt idx="10">
                  <c:v>41.683526076780545</c:v>
                </c:pt>
                <c:pt idx="11">
                  <c:v>40.798803952153897</c:v>
                </c:pt>
                <c:pt idx="12">
                  <c:v>39.866685994319042</c:v>
                </c:pt>
                <c:pt idx="13">
                  <c:v>38.885736481001253</c:v>
                </c:pt>
                <c:pt idx="14">
                  <c:v>37.854658006254652</c:v>
                </c:pt>
                <c:pt idx="15">
                  <c:v>36.772329505218138</c:v>
                </c:pt>
                <c:pt idx="16">
                  <c:v>35.637849761592292</c:v>
                </c:pt>
                <c:pt idx="17">
                  <c:v>34.450586912412817</c:v>
                </c:pt>
                <c:pt idx="18">
                  <c:v>33.210234457736917</c:v>
                </c:pt>
                <c:pt idx="19">
                  <c:v>31.916874255032379</c:v>
                </c:pt>
                <c:pt idx="20">
                  <c:v>30.571046921617835</c:v>
                </c:pt>
                <c:pt idx="21">
                  <c:v>29.173829973426155</c:v>
                </c:pt>
                <c:pt idx="22">
                  <c:v>27.726923881731228</c:v>
                </c:pt>
                <c:pt idx="23">
                  <c:v>26.232746014672081</c:v>
                </c:pt>
                <c:pt idx="24">
                  <c:v>24.694532126080482</c:v>
                </c:pt>
                <c:pt idx="25">
                  <c:v>23.116444632865452</c:v>
                </c:pt>
                <c:pt idx="26">
                  <c:v>21.503686348856686</c:v>
                </c:pt>
                <c:pt idx="27">
                  <c:v>19.862617572350661</c:v>
                </c:pt>
                <c:pt idx="28">
                  <c:v>18.200873398431437</c:v>
                </c:pt>
                <c:pt idx="29">
                  <c:v>16.527476770257834</c:v>
                </c:pt>
                <c:pt idx="30">
                  <c:v>14.852940998347076</c:v>
                </c:pt>
                <c:pt idx="31">
                  <c:v>13.189353136016564</c:v>
                </c:pt>
                <c:pt idx="32">
                  <c:v>11.550426534743911</c:v>
                </c:pt>
                <c:pt idx="33">
                  <c:v>9.9515068916949989</c:v>
                </c:pt>
                <c:pt idx="34">
                  <c:v>8.4095108406535193</c:v>
                </c:pt>
                <c:pt idx="35">
                  <c:v>6.9427692097365776</c:v>
                </c:pt>
                <c:pt idx="36">
                  <c:v>5.5707378830247913</c:v>
                </c:pt>
                <c:pt idx="37">
                  <c:v>4.313526889673172</c:v>
                </c:pt>
                <c:pt idx="38">
                  <c:v>3.1911815654899169</c:v>
                </c:pt>
                <c:pt idx="39">
                  <c:v>2.2226261972820045</c:v>
                </c:pt>
                <c:pt idx="40">
                  <c:v>1.4241465772584716</c:v>
                </c:pt>
                <c:pt idx="41">
                  <c:v>0.80723567620595871</c:v>
                </c:pt>
                <c:pt idx="42">
                  <c:v>0.37553872520941112</c:v>
                </c:pt>
                <c:pt idx="43">
                  <c:v>0.12046225482703245</c:v>
                </c:pt>
                <c:pt idx="44">
                  <c:v>1.4577626765073388E-2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'13-7-2010'!$H$42:$H$168</c:f>
              <c:numCache>
                <c:formatCode>0</c:formatCode>
                <c:ptCount val="127"/>
                <c:pt idx="0">
                  <c:v>-5000</c:v>
                </c:pt>
                <c:pt idx="1">
                  <c:v>-3950.2491687458405</c:v>
                </c:pt>
                <c:pt idx="2">
                  <c:v>-2900.9933665337767</c:v>
                </c:pt>
                <c:pt idx="3">
                  <c:v>-1852.2276677425407</c:v>
                </c:pt>
                <c:pt idx="4">
                  <c:v>-803.94719576161606</c:v>
                </c:pt>
                <c:pt idx="5">
                  <c:v>243.85287749642976</c:v>
                </c:pt>
                <c:pt idx="6">
                  <c:v>1291.1773320787561</c:v>
                </c:pt>
                <c:pt idx="7">
                  <c:v>2338.0309004702585</c:v>
                </c:pt>
                <c:pt idx="8">
                  <c:v>3384.4182680668209</c:v>
                </c:pt>
                <c:pt idx="9">
                  <c:v>4430.3440736438588</c:v>
                </c:pt>
                <c:pt idx="10">
                  <c:v>5475.8129098202025</c:v>
                </c:pt>
                <c:pt idx="11">
                  <c:v>6520.8293235173587</c:v>
                </c:pt>
                <c:pt idx="12">
                  <c:v>7565.3978164142127</c:v>
                </c:pt>
                <c:pt idx="13">
                  <c:v>8609.522845397194</c:v>
                </c:pt>
                <c:pt idx="14">
                  <c:v>9653.2088230059708</c:v>
                </c:pt>
                <c:pt idx="15">
                  <c:v>10696.460117874711</c:v>
                </c:pt>
                <c:pt idx="16">
                  <c:v>11739.281055168944</c:v>
                </c:pt>
                <c:pt idx="17">
                  <c:v>12781.675917018081</c:v>
                </c:pt>
                <c:pt idx="18">
                  <c:v>13823.648942943641</c:v>
                </c:pt>
                <c:pt idx="19">
                  <c:v>14865.204330283188</c:v>
                </c:pt>
                <c:pt idx="20">
                  <c:v>15906.346234610091</c:v>
                </c:pt>
                <c:pt idx="21">
                  <c:v>16947.078770149063</c:v>
                </c:pt>
                <c:pt idx="22">
                  <c:v>17987.406010187609</c:v>
                </c:pt>
                <c:pt idx="23">
                  <c:v>19027.331987483329</c:v>
                </c:pt>
                <c:pt idx="24">
                  <c:v>20066.860694667233</c:v>
                </c:pt>
                <c:pt idx="25">
                  <c:v>21105.996084642975</c:v>
                </c:pt>
                <c:pt idx="26">
                  <c:v>22144.742070982167</c:v>
                </c:pt>
                <c:pt idx="27">
                  <c:v>23183.102528315736</c:v>
                </c:pt>
                <c:pt idx="28">
                  <c:v>24221.081292721374</c:v>
                </c:pt>
                <c:pt idx="29">
                  <c:v>25258.682162107172</c:v>
                </c:pt>
                <c:pt idx="30">
                  <c:v>26295.908896591412</c:v>
                </c:pt>
                <c:pt idx="31">
                  <c:v>27332.765218878554</c:v>
                </c:pt>
                <c:pt idx="32">
                  <c:v>28369.254814631546</c:v>
                </c:pt>
                <c:pt idx="33">
                  <c:v>29405.38133284037</c:v>
                </c:pt>
                <c:pt idx="34">
                  <c:v>30441.148386186953</c:v>
                </c:pt>
                <c:pt idx="35">
                  <c:v>31476.559551406433</c:v>
                </c:pt>
                <c:pt idx="36">
                  <c:v>32511.618369644846</c:v>
                </c:pt>
                <c:pt idx="37">
                  <c:v>33546.328346813229</c:v>
                </c:pt>
                <c:pt idx="38">
                  <c:v>34580.692953938218</c:v>
                </c:pt>
                <c:pt idx="39">
                  <c:v>35614.715627509177</c:v>
                </c:pt>
                <c:pt idx="40">
                  <c:v>36648.399769821801</c:v>
                </c:pt>
                <c:pt idx="41">
                  <c:v>37681.748749318402</c:v>
                </c:pt>
                <c:pt idx="42">
                  <c:v>38714.765900924715</c:v>
                </c:pt>
                <c:pt idx="43">
                  <c:v>39747.454526383415</c:v>
                </c:pt>
                <c:pt idx="44">
                  <c:v>40779.817894584296</c:v>
                </c:pt>
                <c:pt idx="45">
                  <c:v>41811.859241891136</c:v>
                </c:pt>
                <c:pt idx="46">
                  <c:v>42843.581772465368</c:v>
                </c:pt>
                <c:pt idx="47">
                  <c:v>43874.988658586495</c:v>
                </c:pt>
                <c:pt idx="48">
                  <c:v>44906.083040969294</c:v>
                </c:pt>
                <c:pt idx="49">
                  <c:v>45936.868029077916</c:v>
                </c:pt>
                <c:pt idx="50">
                  <c:v>46967.346701436836</c:v>
                </c:pt>
                <c:pt idx="51">
                  <c:v>47997.522105938668</c:v>
                </c:pt>
                <c:pt idx="52">
                  <c:v>49027.397260149031</c:v>
                </c:pt>
                <c:pt idx="53">
                  <c:v>50056.975151608225</c:v>
                </c:pt>
                <c:pt idx="54">
                  <c:v>51086.258738130055</c:v>
                </c:pt>
                <c:pt idx="55">
                  <c:v>52115.250948097564</c:v>
                </c:pt>
                <c:pt idx="56">
                  <c:v>53143.954680755924</c:v>
                </c:pt>
                <c:pt idx="57">
                  <c:v>54172.372806502317</c:v>
                </c:pt>
                <c:pt idx="58">
                  <c:v>55200.508167172993</c:v>
                </c:pt>
                <c:pt idx="59">
                  <c:v>56228.363576327465</c:v>
                </c:pt>
                <c:pt idx="60">
                  <c:v>57255.941819529871</c:v>
                </c:pt>
                <c:pt idx="61">
                  <c:v>58283.245654627499</c:v>
                </c:pt>
                <c:pt idx="62">
                  <c:v>59310.27781202663</c:v>
                </c:pt>
                <c:pt idx="63">
                  <c:v>60337.040994965515</c:v>
                </c:pt>
                <c:pt idx="64">
                  <c:v>61363.537879784759</c:v>
                </c:pt>
                <c:pt idx="65">
                  <c:v>62389.771116194919</c:v>
                </c:pt>
                <c:pt idx="66">
                  <c:v>63415.743327541502</c:v>
                </c:pt>
                <c:pt idx="67">
                  <c:v>64441.457111067284</c:v>
                </c:pt>
                <c:pt idx="68">
                  <c:v>65466.915038172054</c:v>
                </c:pt>
                <c:pt idx="69">
                  <c:v>66492.119654669717</c:v>
                </c:pt>
                <c:pt idx="70">
                  <c:v>67517.073481042957</c:v>
                </c:pt>
                <c:pt idx="71">
                  <c:v>68541.779012695173</c:v>
                </c:pt>
                <c:pt idx="72">
                  <c:v>69566.238720200141</c:v>
                </c:pt>
                <c:pt idx="73">
                  <c:v>70590.455049548982</c:v>
                </c:pt>
                <c:pt idx="74">
                  <c:v>71614.430422394827</c:v>
                </c:pt>
                <c:pt idx="75">
                  <c:v>72638.167236294932</c:v>
                </c:pt>
                <c:pt idx="76">
                  <c:v>73661.667864950461</c:v>
                </c:pt>
                <c:pt idx="77">
                  <c:v>74684.934658443861</c:v>
                </c:pt>
                <c:pt idx="78">
                  <c:v>75707.969943473887</c:v>
                </c:pt>
                <c:pt idx="79">
                  <c:v>76730.776023588216</c:v>
                </c:pt>
                <c:pt idx="80">
                  <c:v>77753.355179413891</c:v>
                </c:pt>
                <c:pt idx="81">
                  <c:v>78775.709668885291</c:v>
                </c:pt>
                <c:pt idx="82">
                  <c:v>79797.841727470004</c:v>
                </c:pt>
                <c:pt idx="83">
                  <c:v>80819.75356839232</c:v>
                </c:pt>
                <c:pt idx="84">
                  <c:v>81841.447382854603</c:v>
                </c:pt>
                <c:pt idx="85">
                  <c:v>82862.925340256363</c:v>
                </c:pt>
                <c:pt idx="86">
                  <c:v>83884.18958841126</c:v>
                </c:pt>
                <c:pt idx="87">
                  <c:v>84905.242253761811</c:v>
                </c:pt>
                <c:pt idx="88">
                  <c:v>85926.085441592091</c:v>
                </c:pt>
                <c:pt idx="89">
                  <c:v>86946.721236238271</c:v>
                </c:pt>
                <c:pt idx="90">
                  <c:v>87967.151701297</c:v>
                </c:pt>
                <c:pt idx="91">
                  <c:v>88987.378879831813</c:v>
                </c:pt>
                <c:pt idx="92">
                  <c:v>90007.404794577436</c:v>
                </c:pt>
                <c:pt idx="93">
                  <c:v>91027.231448141989</c:v>
                </c:pt>
                <c:pt idx="94">
                  <c:v>92046.860823207389</c:v>
                </c:pt>
                <c:pt idx="95">
                  <c:v>93066.294882727496</c:v>
                </c:pt>
                <c:pt idx="96">
                  <c:v>94085.535570124441</c:v>
                </c:pt>
                <c:pt idx="97">
                  <c:v>95104.584809483</c:v>
                </c:pt>
                <c:pt idx="98">
                  <c:v>96123.444505742998</c:v>
                </c:pt>
                <c:pt idx="99">
                  <c:v>97142.116544889766</c:v>
                </c:pt>
                <c:pt idx="100">
                  <c:v>98160.602794142789</c:v>
                </c:pt>
                <c:pt idx="101">
                  <c:v>99178.90510214238</c:v>
                </c:pt>
                <c:pt idx="102">
                  <c:v>100197.02529913461</c:v>
                </c:pt>
                <c:pt idx="103">
                  <c:v>101214.96519715426</c:v>
                </c:pt>
                <c:pt idx="104">
                  <c:v>102232.7265902061</c:v>
                </c:pt>
                <c:pt idx="105">
                  <c:v>103250.31125444423</c:v>
                </c:pt>
                <c:pt idx="106">
                  <c:v>104267.72094834971</c:v>
                </c:pt>
                <c:pt idx="107">
                  <c:v>105284.95741290647</c:v>
                </c:pt>
                <c:pt idx="108">
                  <c:v>106302.02237177531</c:v>
                </c:pt>
                <c:pt idx="109">
                  <c:v>107318.91753146633</c:v>
                </c:pt>
                <c:pt idx="110">
                  <c:v>108335.64458150961</c:v>
                </c:pt>
                <c:pt idx="111">
                  <c:v>109352.20519462405</c:v>
                </c:pt>
                <c:pt idx="112">
                  <c:v>110368.6010268848</c:v>
                </c:pt>
                <c:pt idx="113">
                  <c:v>111384.83371788873</c:v>
                </c:pt>
                <c:pt idx="114">
                  <c:v>112400.90489091848</c:v>
                </c:pt>
                <c:pt idx="115">
                  <c:v>113416.81615310474</c:v>
                </c:pt>
                <c:pt idx="116">
                  <c:v>114432.56909558698</c:v>
                </c:pt>
                <c:pt idx="117">
                  <c:v>115448.16529367257</c:v>
                </c:pt>
                <c:pt idx="118">
                  <c:v>116463.60630699435</c:v>
                </c:pt>
                <c:pt idx="119">
                  <c:v>117478.89367966648</c:v>
                </c:pt>
                <c:pt idx="120">
                  <c:v>118494.02894043899</c:v>
                </c:pt>
                <c:pt idx="121">
                  <c:v>119509.01360285057</c:v>
                </c:pt>
                <c:pt idx="122">
                  <c:v>120523.84916537993</c:v>
                </c:pt>
                <c:pt idx="123">
                  <c:v>121538.53711159571</c:v>
                </c:pt>
                <c:pt idx="124">
                  <c:v>122553.07891030474</c:v>
                </c:pt>
                <c:pt idx="125">
                  <c:v>123567.47601569905</c:v>
                </c:pt>
                <c:pt idx="126">
                  <c:v>124581.72986750116</c:v>
                </c:pt>
              </c:numCache>
            </c:numRef>
          </c:xVal>
          <c:yVal>
            <c:numRef>
              <c:f>'13-7-2010'!$G$42:$G$168</c:f>
              <c:numCache>
                <c:formatCode>0.0</c:formatCode>
                <c:ptCount val="127"/>
                <c:pt idx="0">
                  <c:v>45</c:v>
                </c:pt>
                <c:pt idx="1">
                  <c:v>44.647055605795622</c:v>
                </c:pt>
                <c:pt idx="2">
                  <c:v>44.069086348004696</c:v>
                </c:pt>
                <c:pt idx="3">
                  <c:v>43.317023492882761</c:v>
                </c:pt>
                <c:pt idx="4">
                  <c:v>42.522393358135105</c:v>
                </c:pt>
                <c:pt idx="5">
                  <c:v>41.683526076780545</c:v>
                </c:pt>
                <c:pt idx="6">
                  <c:v>40.798803952153897</c:v>
                </c:pt>
                <c:pt idx="7">
                  <c:v>39.866685994319042</c:v>
                </c:pt>
                <c:pt idx="8">
                  <c:v>38.885736481001253</c:v>
                </c:pt>
                <c:pt idx="9">
                  <c:v>37.854658006254652</c:v>
                </c:pt>
                <c:pt idx="10">
                  <c:v>36.772329505218138</c:v>
                </c:pt>
                <c:pt idx="11">
                  <c:v>35.637849761592292</c:v>
                </c:pt>
                <c:pt idx="12">
                  <c:v>34.450586912412817</c:v>
                </c:pt>
                <c:pt idx="13">
                  <c:v>33.210234457736917</c:v>
                </c:pt>
                <c:pt idx="14">
                  <c:v>31.916874255032379</c:v>
                </c:pt>
                <c:pt idx="15">
                  <c:v>30.571046921617835</c:v>
                </c:pt>
                <c:pt idx="16">
                  <c:v>29.173829973426155</c:v>
                </c:pt>
                <c:pt idx="17">
                  <c:v>27.726923881731228</c:v>
                </c:pt>
                <c:pt idx="18">
                  <c:v>26.232746014672081</c:v>
                </c:pt>
                <c:pt idx="19">
                  <c:v>24.694532126080482</c:v>
                </c:pt>
                <c:pt idx="20">
                  <c:v>23.116444632865452</c:v>
                </c:pt>
                <c:pt idx="21">
                  <c:v>21.503686348856686</c:v>
                </c:pt>
                <c:pt idx="22">
                  <c:v>19.862617572350661</c:v>
                </c:pt>
                <c:pt idx="23">
                  <c:v>18.200873398431437</c:v>
                </c:pt>
                <c:pt idx="24">
                  <c:v>16.527476770257834</c:v>
                </c:pt>
                <c:pt idx="25">
                  <c:v>14.852940998347076</c:v>
                </c:pt>
                <c:pt idx="26">
                  <c:v>13.189353136016564</c:v>
                </c:pt>
                <c:pt idx="27">
                  <c:v>11.550426534743911</c:v>
                </c:pt>
                <c:pt idx="28">
                  <c:v>9.9515068916949989</c:v>
                </c:pt>
                <c:pt idx="29">
                  <c:v>8.4095108406535193</c:v>
                </c:pt>
                <c:pt idx="30">
                  <c:v>6.9427692097365776</c:v>
                </c:pt>
                <c:pt idx="31">
                  <c:v>5.5707378830247913</c:v>
                </c:pt>
                <c:pt idx="32">
                  <c:v>4.313526889673172</c:v>
                </c:pt>
                <c:pt idx="33">
                  <c:v>3.1911815654899169</c:v>
                </c:pt>
                <c:pt idx="34">
                  <c:v>2.2226261972820045</c:v>
                </c:pt>
                <c:pt idx="35">
                  <c:v>1.4241465772584716</c:v>
                </c:pt>
                <c:pt idx="36">
                  <c:v>0.80723567620595871</c:v>
                </c:pt>
                <c:pt idx="37">
                  <c:v>0.37553872520941112</c:v>
                </c:pt>
                <c:pt idx="38">
                  <c:v>0.12046225482703245</c:v>
                </c:pt>
                <c:pt idx="39">
                  <c:v>1.4577626765073388E-2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1511040"/>
        <c:axId val="131512960"/>
      </c:scatterChart>
      <c:valAx>
        <c:axId val="131511040"/>
        <c:scaling>
          <c:orientation val="minMax"/>
          <c:max val="5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31512960"/>
        <c:crosses val="autoZero"/>
        <c:crossBetween val="midCat"/>
      </c:valAx>
      <c:valAx>
        <c:axId val="131512960"/>
        <c:scaling>
          <c:orientation val="minMax"/>
          <c:max val="50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(mS/cm)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31511040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Edisto 14-7-2010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'14-7-2010'!$F$5:$F$23</c:f>
              <c:numCache>
                <c:formatCode>0</c:formatCode>
                <c:ptCount val="19"/>
                <c:pt idx="0">
                  <c:v>0</c:v>
                </c:pt>
                <c:pt idx="1">
                  <c:v>2735.8847999999998</c:v>
                </c:pt>
                <c:pt idx="2">
                  <c:v>5471.7695999999996</c:v>
                </c:pt>
                <c:pt idx="3">
                  <c:v>8207.6543999999994</c:v>
                </c:pt>
                <c:pt idx="4">
                  <c:v>10943.539199999999</c:v>
                </c:pt>
                <c:pt idx="5">
                  <c:v>13679.423999999999</c:v>
                </c:pt>
                <c:pt idx="6">
                  <c:v>16415.308799999999</c:v>
                </c:pt>
                <c:pt idx="7">
                  <c:v>19151.193599999999</c:v>
                </c:pt>
                <c:pt idx="8">
                  <c:v>21887.078399999999</c:v>
                </c:pt>
                <c:pt idx="9">
                  <c:v>24622.963200000002</c:v>
                </c:pt>
                <c:pt idx="11">
                  <c:v>27358.847999999998</c:v>
                </c:pt>
                <c:pt idx="12">
                  <c:v>30094.732799999998</c:v>
                </c:pt>
                <c:pt idx="13">
                  <c:v>32830.617599999998</c:v>
                </c:pt>
                <c:pt idx="14">
                  <c:v>35566.502399999998</c:v>
                </c:pt>
                <c:pt idx="15">
                  <c:v>38302.387199999997</c:v>
                </c:pt>
                <c:pt idx="16">
                  <c:v>41038.271999999997</c:v>
                </c:pt>
                <c:pt idx="17">
                  <c:v>43774.156799999997</c:v>
                </c:pt>
                <c:pt idx="18">
                  <c:v>46510.041600000004</c:v>
                </c:pt>
              </c:numCache>
            </c:numRef>
          </c:xVal>
          <c:yVal>
            <c:numRef>
              <c:f>'14-7-2010'!$G$5:$G$23</c:f>
              <c:numCache>
                <c:formatCode>0.00</c:formatCode>
                <c:ptCount val="19"/>
                <c:pt idx="0">
                  <c:v>45.965000000000011</c:v>
                </c:pt>
                <c:pt idx="1">
                  <c:v>45.96</c:v>
                </c:pt>
                <c:pt idx="2">
                  <c:v>45.436000000000014</c:v>
                </c:pt>
                <c:pt idx="3">
                  <c:v>44.454285714285724</c:v>
                </c:pt>
                <c:pt idx="4">
                  <c:v>43.416666666666664</c:v>
                </c:pt>
                <c:pt idx="5">
                  <c:v>41.712222222222216</c:v>
                </c:pt>
                <c:pt idx="6">
                  <c:v>38.335000000000001</c:v>
                </c:pt>
                <c:pt idx="7">
                  <c:v>36.518571428571427</c:v>
                </c:pt>
                <c:pt idx="8">
                  <c:v>29.539000000000005</c:v>
                </c:pt>
                <c:pt idx="9">
                  <c:v>24.455000000000002</c:v>
                </c:pt>
                <c:pt idx="11">
                  <c:v>21.428750000000001</c:v>
                </c:pt>
                <c:pt idx="12">
                  <c:v>16.522222222222226</c:v>
                </c:pt>
                <c:pt idx="13">
                  <c:v>6.8416666666666659</c:v>
                </c:pt>
                <c:pt idx="14">
                  <c:v>2.9893333333333332</c:v>
                </c:pt>
                <c:pt idx="15">
                  <c:v>1.1203999999999998</c:v>
                </c:pt>
                <c:pt idx="16">
                  <c:v>0.346225</c:v>
                </c:pt>
                <c:pt idx="17">
                  <c:v>0.11223333333333334</c:v>
                </c:pt>
                <c:pt idx="18">
                  <c:v>9.2499999999999985E-2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'14-7-2010'!$H$5:$H$23</c:f>
              <c:numCache>
                <c:formatCode>0</c:formatCode>
                <c:ptCount val="19"/>
                <c:pt idx="0">
                  <c:v>0</c:v>
                </c:pt>
                <c:pt idx="1">
                  <c:v>2735.8847999999998</c:v>
                </c:pt>
                <c:pt idx="2">
                  <c:v>5471.7695999999996</c:v>
                </c:pt>
                <c:pt idx="3">
                  <c:v>8207.6543999999994</c:v>
                </c:pt>
                <c:pt idx="4">
                  <c:v>10943.539199999999</c:v>
                </c:pt>
                <c:pt idx="5">
                  <c:v>13679.423999999999</c:v>
                </c:pt>
                <c:pt idx="6">
                  <c:v>16415.308799999999</c:v>
                </c:pt>
                <c:pt idx="7">
                  <c:v>19151.193599999999</c:v>
                </c:pt>
                <c:pt idx="8">
                  <c:v>21887.078399999999</c:v>
                </c:pt>
                <c:pt idx="9">
                  <c:v>24622.963200000002</c:v>
                </c:pt>
                <c:pt idx="11">
                  <c:v>27358.847999999998</c:v>
                </c:pt>
                <c:pt idx="12">
                  <c:v>30094.732799999998</c:v>
                </c:pt>
                <c:pt idx="13">
                  <c:v>32830.617599999998</c:v>
                </c:pt>
                <c:pt idx="14">
                  <c:v>35566.502399999998</c:v>
                </c:pt>
                <c:pt idx="15">
                  <c:v>38302.387199999997</c:v>
                </c:pt>
              </c:numCache>
            </c:numRef>
          </c:xVal>
          <c:yVal>
            <c:numRef>
              <c:f>'14-7-2010'!$I$5:$I$23</c:f>
              <c:numCache>
                <c:formatCode>0.00</c:formatCode>
                <c:ptCount val="19"/>
                <c:pt idx="0">
                  <c:v>44.19222222222222</c:v>
                </c:pt>
                <c:pt idx="1">
                  <c:v>43.596666666666664</c:v>
                </c:pt>
                <c:pt idx="2">
                  <c:v>41.052</c:v>
                </c:pt>
                <c:pt idx="3">
                  <c:v>38.189</c:v>
                </c:pt>
                <c:pt idx="4">
                  <c:v>31.986000000000001</c:v>
                </c:pt>
                <c:pt idx="5">
                  <c:v>25.76</c:v>
                </c:pt>
                <c:pt idx="6">
                  <c:v>21.71</c:v>
                </c:pt>
                <c:pt idx="7">
                  <c:v>16.37</c:v>
                </c:pt>
                <c:pt idx="8">
                  <c:v>13.464000000000002</c:v>
                </c:pt>
                <c:pt idx="9">
                  <c:v>7.6537499999999987</c:v>
                </c:pt>
                <c:pt idx="11">
                  <c:v>2.375833333333333</c:v>
                </c:pt>
                <c:pt idx="12">
                  <c:v>1.1998</c:v>
                </c:pt>
                <c:pt idx="13">
                  <c:v>0.41896666666666665</c:v>
                </c:pt>
                <c:pt idx="14">
                  <c:v>0.14326</c:v>
                </c:pt>
                <c:pt idx="15">
                  <c:v>0.31017499999999998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'14-7-2010'!$I$33:$I$168</c:f>
              <c:numCache>
                <c:formatCode>0</c:formatCode>
                <c:ptCount val="136"/>
                <c:pt idx="0">
                  <c:v>-12362.515742103122</c:v>
                </c:pt>
                <c:pt idx="1">
                  <c:v>-2726.0940987316844</c:v>
                </c:pt>
                <c:pt idx="2">
                  <c:v>-1761.1365335041992</c:v>
                </c:pt>
                <c:pt idx="3">
                  <c:v>-795.94612903805864</c:v>
                </c:pt>
                <c:pt idx="4">
                  <c:v>169.47556756787071</c:v>
                </c:pt>
                <c:pt idx="5">
                  <c:v>1135.1270194944136</c:v>
                </c:pt>
                <c:pt idx="6">
                  <c:v>2101.0067001337793</c:v>
                </c:pt>
                <c:pt idx="7">
                  <c:v>3067.1130930217123</c:v>
                </c:pt>
                <c:pt idx="8">
                  <c:v>4033.4446917700971</c:v>
                </c:pt>
                <c:pt idx="9">
                  <c:v>5000</c:v>
                </c:pt>
                <c:pt idx="10">
                  <c:v>5966.7775312751719</c:v>
                </c:pt>
                <c:pt idx="11">
                  <c:v>6933.7758090359785</c:v>
                </c:pt>
                <c:pt idx="12">
                  <c:v>7900.9933665337767</c:v>
                </c:pt>
                <c:pt idx="13">
                  <c:v>8868.428746765725</c:v>
                </c:pt>
                <c:pt idx="14">
                  <c:v>9836.08050241003</c:v>
                </c:pt>
                <c:pt idx="15">
                  <c:v>10803.947195761615</c:v>
                </c:pt>
                <c:pt idx="16">
                  <c:v>11772.027398668233</c:v>
                </c:pt>
                <c:pt idx="17">
                  <c:v>12740.319692466977</c:v>
                </c:pt>
                <c:pt idx="18">
                  <c:v>13708.822667921244</c:v>
                </c:pt>
                <c:pt idx="19">
                  <c:v>14677.534925158088</c:v>
                </c:pt>
                <c:pt idx="20">
                  <c:v>15646.455073606019</c:v>
                </c:pt>
                <c:pt idx="21">
                  <c:v>16615.58173193318</c:v>
                </c:pt>
                <c:pt idx="22">
                  <c:v>17584.913527985969</c:v>
                </c:pt>
                <c:pt idx="23">
                  <c:v>18554.449098728059</c:v>
                </c:pt>
                <c:pt idx="24">
                  <c:v>19524.187090179796</c:v>
                </c:pt>
                <c:pt idx="25">
                  <c:v>20494.126157358045</c:v>
                </c:pt>
                <c:pt idx="26">
                  <c:v>21464.264964216392</c:v>
                </c:pt>
                <c:pt idx="27">
                  <c:v>22434.602183585786</c:v>
                </c:pt>
                <c:pt idx="28">
                  <c:v>23405.136497115542</c:v>
                </c:pt>
                <c:pt idx="29">
                  <c:v>24375.866595214738</c:v>
                </c:pt>
                <c:pt idx="30">
                  <c:v>25346.791176994029</c:v>
                </c:pt>
                <c:pt idx="31">
                  <c:v>26317.90895020782</c:v>
                </c:pt>
                <c:pt idx="32">
                  <c:v>27289.218631196833</c:v>
                </c:pt>
                <c:pt idx="33">
                  <c:v>28260.718944831056</c:v>
                </c:pt>
                <c:pt idx="34">
                  <c:v>29232.40862445307</c:v>
                </c:pt>
                <c:pt idx="35">
                  <c:v>30204.286411821755</c:v>
                </c:pt>
                <c:pt idx="36">
                  <c:v>31176.351057056359</c:v>
                </c:pt>
                <c:pt idx="37">
                  <c:v>32148.601318580968</c:v>
                </c:pt>
                <c:pt idx="38">
                  <c:v>33121.035963069298</c:v>
                </c:pt>
                <c:pt idx="39">
                  <c:v>34093.653765389907</c:v>
                </c:pt>
                <c:pt idx="40">
                  <c:v>35066.45350855172</c:v>
                </c:pt>
                <c:pt idx="41">
                  <c:v>36039.433983649957</c:v>
                </c:pt>
                <c:pt idx="42">
                  <c:v>37012.593989812391</c:v>
                </c:pt>
                <c:pt idx="43">
                  <c:v>37985.932334145997</c:v>
                </c:pt>
                <c:pt idx="44">
                  <c:v>38959.447831683909</c:v>
                </c:pt>
                <c:pt idx="45">
                  <c:v>39933.13930533277</c:v>
                </c:pt>
                <c:pt idx="46">
                  <c:v>40907.005585820407</c:v>
                </c:pt>
                <c:pt idx="47">
                  <c:v>41881.045511643875</c:v>
                </c:pt>
                <c:pt idx="48">
                  <c:v>42855.257929017833</c:v>
                </c:pt>
                <c:pt idx="49">
                  <c:v>43829.641691823243</c:v>
                </c:pt>
                <c:pt idx="50">
                  <c:v>44804.195661556463</c:v>
                </c:pt>
                <c:pt idx="51">
                  <c:v>45778.91870727863</c:v>
                </c:pt>
                <c:pt idx="52">
                  <c:v>46753.809705565378</c:v>
                </c:pt>
                <c:pt idx="53">
                  <c:v>47728.867540456959</c:v>
                </c:pt>
                <c:pt idx="54">
                  <c:v>48704.091103408588</c:v>
                </c:pt>
                <c:pt idx="55">
                  <c:v>49679.479293241209</c:v>
                </c:pt>
                <c:pt idx="56">
                  <c:v>50655.031016092536</c:v>
                </c:pt>
                <c:pt idx="57">
                  <c:v>51630.745185368454</c:v>
                </c:pt>
                <c:pt idx="58">
                  <c:v>52606.620721694708</c:v>
                </c:pt>
                <c:pt idx="59">
                  <c:v>53582.656552868946</c:v>
                </c:pt>
                <c:pt idx="60">
                  <c:v>54558.851613813051</c:v>
                </c:pt>
                <c:pt idx="61">
                  <c:v>55535.204846525805</c:v>
                </c:pt>
                <c:pt idx="62">
                  <c:v>56511.715200035891</c:v>
                </c:pt>
                <c:pt idx="63">
                  <c:v>57488.381630355158</c:v>
                </c:pt>
                <c:pt idx="64">
                  <c:v>58465.203100432205</c:v>
                </c:pt>
                <c:pt idx="65">
                  <c:v>59442.178580106352</c:v>
                </c:pt>
                <c:pt idx="66">
                  <c:v>60419.307046061782</c:v>
                </c:pt>
                <c:pt idx="67">
                  <c:v>61396.587481782102</c:v>
                </c:pt>
                <c:pt idx="68">
                  <c:v>62374.018877505179</c:v>
                </c:pt>
                <c:pt idx="69">
                  <c:v>63351.600230178199</c:v>
                </c:pt>
                <c:pt idx="70">
                  <c:v>64329.330543413154</c:v>
                </c:pt>
                <c:pt idx="71">
                  <c:v>65307.208827442519</c:v>
                </c:pt>
                <c:pt idx="72">
                  <c:v>66285.234099075285</c:v>
                </c:pt>
                <c:pt idx="73">
                  <c:v>67263.405381653225</c:v>
                </c:pt>
                <c:pt idx="74">
                  <c:v>68241.721705007541</c:v>
                </c:pt>
                <c:pt idx="75">
                  <c:v>69220.182105415704</c:v>
                </c:pt>
                <c:pt idx="76">
                  <c:v>70198.785625558623</c:v>
                </c:pt>
                <c:pt idx="77">
                  <c:v>71177.53131447811</c:v>
                </c:pt>
                <c:pt idx="78">
                  <c:v>72156.418227534625</c:v>
                </c:pt>
                <c:pt idx="79">
                  <c:v>73135.445426365273</c:v>
                </c:pt>
                <c:pt idx="80">
                  <c:v>74114.61197884212</c:v>
                </c:pt>
                <c:pt idx="81">
                  <c:v>75093.916959030699</c:v>
                </c:pt>
                <c:pt idx="82">
                  <c:v>76073.359447148978</c:v>
                </c:pt>
                <c:pt idx="83">
                  <c:v>77052.938529526364</c:v>
                </c:pt>
                <c:pt idx="84">
                  <c:v>78032.653298563164</c:v>
                </c:pt>
                <c:pt idx="85">
                  <c:v>79012.502852690217</c:v>
                </c:pt>
                <c:pt idx="86">
                  <c:v>79992.486296328818</c:v>
                </c:pt>
                <c:pt idx="87">
                  <c:v>80972.602739850976</c:v>
                </c:pt>
                <c:pt idx="88">
                  <c:v>81952.851299539761</c:v>
                </c:pt>
                <c:pt idx="89">
                  <c:v>82933.23109755016</c:v>
                </c:pt>
                <c:pt idx="90">
                  <c:v>83913.741261869945</c:v>
                </c:pt>
                <c:pt idx="91">
                  <c:v>84894.38092628101</c:v>
                </c:pt>
                <c:pt idx="92">
                  <c:v>85875.149230320778</c:v>
                </c:pt>
                <c:pt idx="93">
                  <c:v>86856.045319244076</c:v>
                </c:pt>
                <c:pt idx="94">
                  <c:v>87837.068343985025</c:v>
                </c:pt>
                <c:pt idx="95">
                  <c:v>88818.217461119377</c:v>
                </c:pt>
                <c:pt idx="96">
                  <c:v>89799.491832827014</c:v>
                </c:pt>
                <c:pt idx="97">
                  <c:v>90780.890626854714</c:v>
                </c:pt>
                <c:pt idx="98">
                  <c:v>91762.413016479142</c:v>
                </c:pt>
                <c:pt idx="99">
                  <c:v>92744.058180470136</c:v>
                </c:pt>
                <c:pt idx="100">
                  <c:v>93725.825303054182</c:v>
                </c:pt>
                <c:pt idx="101">
                  <c:v>94707.713573878165</c:v>
                </c:pt>
                <c:pt idx="102">
                  <c:v>95689.72218797337</c:v>
                </c:pt>
                <c:pt idx="103">
                  <c:v>96671.850345719693</c:v>
                </c:pt>
                <c:pt idx="104">
                  <c:v>97654.097252810068</c:v>
                </c:pt>
                <c:pt idx="105">
                  <c:v>98636.462120215248</c:v>
                </c:pt>
                <c:pt idx="106">
                  <c:v>99618.944164148634</c:v>
                </c:pt>
                <c:pt idx="107">
                  <c:v>100601.54260603154</c:v>
                </c:pt>
                <c:pt idx="108">
                  <c:v>101584.25667245849</c:v>
                </c:pt>
                <c:pt idx="109">
                  <c:v>102567.08559516296</c:v>
                </c:pt>
                <c:pt idx="110">
                  <c:v>103550.02861098311</c:v>
                </c:pt>
                <c:pt idx="111">
                  <c:v>104533.08496182795</c:v>
                </c:pt>
                <c:pt idx="112">
                  <c:v>105516.25389464361</c:v>
                </c:pt>
                <c:pt idx="113">
                  <c:v>106499.5346613799</c:v>
                </c:pt>
                <c:pt idx="114">
                  <c:v>107482.92651895704</c:v>
                </c:pt>
                <c:pt idx="115">
                  <c:v>108466.42872923263</c:v>
                </c:pt>
                <c:pt idx="116">
                  <c:v>109450.04055896885</c:v>
                </c:pt>
                <c:pt idx="117">
                  <c:v>110433.76127979986</c:v>
                </c:pt>
                <c:pt idx="118">
                  <c:v>111417.59016819949</c:v>
                </c:pt>
                <c:pt idx="119">
                  <c:v>112401.526505449</c:v>
                </c:pt>
                <c:pt idx="120">
                  <c:v>113385.56957760517</c:v>
                </c:pt>
                <c:pt idx="121">
                  <c:v>114369.7186754686</c:v>
                </c:pt>
                <c:pt idx="122">
                  <c:v>115353.97309455212</c:v>
                </c:pt>
                <c:pt idx="123">
                  <c:v>116338.33213504954</c:v>
                </c:pt>
                <c:pt idx="124">
                  <c:v>117322.79510180456</c:v>
                </c:pt>
                <c:pt idx="125">
                  <c:v>118307.36130427978</c:v>
                </c:pt>
                <c:pt idx="126">
                  <c:v>119292.03005652611</c:v>
                </c:pt>
                <c:pt idx="127">
                  <c:v>120276.80067715226</c:v>
                </c:pt>
                <c:pt idx="128">
                  <c:v>121261.67248929439</c:v>
                </c:pt>
                <c:pt idx="129">
                  <c:v>122246.64482058611</c:v>
                </c:pt>
                <c:pt idx="130">
                  <c:v>123231.71700312856</c:v>
                </c:pt>
                <c:pt idx="131">
                  <c:v>124216.88837346074</c:v>
                </c:pt>
                <c:pt idx="132">
                  <c:v>125202.15827253</c:v>
                </c:pt>
                <c:pt idx="133">
                  <c:v>126187.52604566274</c:v>
                </c:pt>
                <c:pt idx="134">
                  <c:v>127172.99104253539</c:v>
                </c:pt>
                <c:pt idx="135">
                  <c:v>128158.5526171454</c:v>
                </c:pt>
              </c:numCache>
            </c:numRef>
          </c:xVal>
          <c:yVal>
            <c:numRef>
              <c:f>'14-7-2010'!$G$33:$G$168</c:f>
              <c:numCache>
                <c:formatCode>0.0</c:formatCode>
                <c:ptCount val="136"/>
                <c:pt idx="0">
                  <c:v>47.612893310353414</c:v>
                </c:pt>
                <c:pt idx="1">
                  <c:v>47.601695909729109</c:v>
                </c:pt>
                <c:pt idx="2">
                  <c:v>47.594383565479944</c:v>
                </c:pt>
                <c:pt idx="3">
                  <c:v>47.5823291423022</c:v>
                </c:pt>
                <c:pt idx="4">
                  <c:v>47.562459091868931</c:v>
                </c:pt>
                <c:pt idx="5">
                  <c:v>47.529710695049815</c:v>
                </c:pt>
                <c:pt idx="6">
                  <c:v>47.475749725324356</c:v>
                </c:pt>
                <c:pt idx="7">
                  <c:v>47.38687010322419</c:v>
                </c:pt>
                <c:pt idx="8">
                  <c:v>47.240568662112871</c:v>
                </c:pt>
                <c:pt idx="9">
                  <c:v>47</c:v>
                </c:pt>
                <c:pt idx="10">
                  <c:v>46.605110579363611</c:v>
                </c:pt>
                <c:pt idx="11">
                  <c:v>45.95876820982069</c:v>
                </c:pt>
                <c:pt idx="12">
                  <c:v>45.118331943558587</c:v>
                </c:pt>
                <c:pt idx="13">
                  <c:v>44.231073151958917</c:v>
                </c:pt>
                <c:pt idx="14">
                  <c:v>43.295273891722587</c:v>
                </c:pt>
                <c:pt idx="15">
                  <c:v>42.309296323467933</c:v>
                </c:pt>
                <c:pt idx="16">
                  <c:v>41.271612795245119</c:v>
                </c:pt>
                <c:pt idx="17">
                  <c:v>40.180840661809917</c:v>
                </c:pt>
                <c:pt idx="18">
                  <c:v>39.035782356359796</c:v>
                </c:pt>
                <c:pt idx="19">
                  <c:v>37.835471251199841</c:v>
                </c:pt>
                <c:pt idx="20">
                  <c:v>36.579223852795003</c:v>
                </c:pt>
                <c:pt idx="21">
                  <c:v>35.266698870095325</c:v>
                </c:pt>
                <c:pt idx="22">
                  <c:v>33.897963666638475</c:v>
                </c:pt>
                <c:pt idx="23">
                  <c:v>32.473568548618879</c:v>
                </c:pt>
                <c:pt idx="24">
                  <c:v>30.994629242359551</c:v>
                </c:pt>
                <c:pt idx="25">
                  <c:v>29.462917761883393</c:v>
                </c:pt>
                <c:pt idx="26">
                  <c:v>27.880961643127925</c:v>
                </c:pt>
                <c:pt idx="27">
                  <c:v>26.252151203393314</c:v>
                </c:pt>
                <c:pt idx="28">
                  <c:v>24.580854044123331</c:v>
                </c:pt>
                <c:pt idx="29">
                  <c:v>22.872535415202055</c:v>
                </c:pt>
                <c:pt idx="30">
                  <c:v>21.133882252203634</c:v>
                </c:pt>
                <c:pt idx="31">
                  <c:v>19.372927623425561</c:v>
                </c:pt>
                <c:pt idx="32">
                  <c:v>17.599170902241667</c:v>
                </c:pt>
                <c:pt idx="33">
                  <c:v>15.82368711006202</c:v>
                </c:pt>
                <c:pt idx="34">
                  <c:v>14.05921642247565</c:v>
                </c:pt>
                <c:pt idx="35">
                  <c:v>12.320221620211747</c:v>
                </c:pt>
                <c:pt idx="36">
                  <c:v>10.62289706336651</c:v>
                </c:pt>
                <c:pt idx="37">
                  <c:v>8.9851072556238254</c:v>
                </c:pt>
                <c:pt idx="38">
                  <c:v>7.4262258088916742</c:v>
                </c:pt>
                <c:pt idx="39">
                  <c:v>5.9668360005860928</c:v>
                </c:pt>
                <c:pt idx="40">
                  <c:v>4.6282412306318186</c:v>
                </c:pt>
                <c:pt idx="41">
                  <c:v>3.4317161429389387</c:v>
                </c:pt>
                <c:pt idx="42">
                  <c:v>2.3974047065877517</c:v>
                </c:pt>
                <c:pt idx="43">
                  <c:v>1.5427361388099992</c:v>
                </c:pt>
                <c:pt idx="44">
                  <c:v>0.88017530399759503</c:v>
                </c:pt>
                <c:pt idx="45">
                  <c:v>0.4140333375580601</c:v>
                </c:pt>
                <c:pt idx="46">
                  <c:v>0.13588815433831689</c:v>
                </c:pt>
                <c:pt idx="47">
                  <c:v>1.7726094374451634E-2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'14-7-2010'!$A$37:$A$168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'14-7-2010'!$G$37:$G$168</c:f>
              <c:numCache>
                <c:formatCode>0.0</c:formatCode>
                <c:ptCount val="132"/>
                <c:pt idx="0">
                  <c:v>47.562459091868931</c:v>
                </c:pt>
                <c:pt idx="1">
                  <c:v>47.529710695049815</c:v>
                </c:pt>
                <c:pt idx="2">
                  <c:v>47.475749725324356</c:v>
                </c:pt>
                <c:pt idx="3">
                  <c:v>47.38687010322419</c:v>
                </c:pt>
                <c:pt idx="4">
                  <c:v>47.240568662112871</c:v>
                </c:pt>
                <c:pt idx="5">
                  <c:v>47</c:v>
                </c:pt>
                <c:pt idx="6">
                  <c:v>46.605110579363611</c:v>
                </c:pt>
                <c:pt idx="7">
                  <c:v>45.95876820982069</c:v>
                </c:pt>
                <c:pt idx="8">
                  <c:v>45.118331943558587</c:v>
                </c:pt>
                <c:pt idx="9">
                  <c:v>44.231073151958917</c:v>
                </c:pt>
                <c:pt idx="10">
                  <c:v>43.295273891722587</c:v>
                </c:pt>
                <c:pt idx="11">
                  <c:v>42.309296323467933</c:v>
                </c:pt>
                <c:pt idx="12">
                  <c:v>41.271612795245119</c:v>
                </c:pt>
                <c:pt idx="13">
                  <c:v>40.180840661809917</c:v>
                </c:pt>
                <c:pt idx="14">
                  <c:v>39.035782356359796</c:v>
                </c:pt>
                <c:pt idx="15">
                  <c:v>37.835471251199841</c:v>
                </c:pt>
                <c:pt idx="16">
                  <c:v>36.579223852795003</c:v>
                </c:pt>
                <c:pt idx="17">
                  <c:v>35.266698870095325</c:v>
                </c:pt>
                <c:pt idx="18">
                  <c:v>33.897963666638475</c:v>
                </c:pt>
                <c:pt idx="19">
                  <c:v>32.473568548618879</c:v>
                </c:pt>
                <c:pt idx="20">
                  <c:v>30.994629242359551</c:v>
                </c:pt>
                <c:pt idx="21">
                  <c:v>29.462917761883393</c:v>
                </c:pt>
                <c:pt idx="22">
                  <c:v>27.880961643127925</c:v>
                </c:pt>
                <c:pt idx="23">
                  <c:v>26.252151203393314</c:v>
                </c:pt>
                <c:pt idx="24">
                  <c:v>24.580854044123331</c:v>
                </c:pt>
                <c:pt idx="25">
                  <c:v>22.872535415202055</c:v>
                </c:pt>
                <c:pt idx="26">
                  <c:v>21.133882252203634</c:v>
                </c:pt>
                <c:pt idx="27">
                  <c:v>19.372927623425561</c:v>
                </c:pt>
                <c:pt idx="28">
                  <c:v>17.599170902241667</c:v>
                </c:pt>
                <c:pt idx="29">
                  <c:v>15.82368711006202</c:v>
                </c:pt>
                <c:pt idx="30">
                  <c:v>14.05921642247565</c:v>
                </c:pt>
                <c:pt idx="31">
                  <c:v>12.320221620211747</c:v>
                </c:pt>
                <c:pt idx="32">
                  <c:v>10.62289706336651</c:v>
                </c:pt>
                <c:pt idx="33">
                  <c:v>8.9851072556238254</c:v>
                </c:pt>
                <c:pt idx="34">
                  <c:v>7.4262258088916742</c:v>
                </c:pt>
                <c:pt idx="35">
                  <c:v>5.9668360005860928</c:v>
                </c:pt>
                <c:pt idx="36">
                  <c:v>4.6282412306318186</c:v>
                </c:pt>
                <c:pt idx="37">
                  <c:v>3.4317161429389387</c:v>
                </c:pt>
                <c:pt idx="38">
                  <c:v>2.3974047065877517</c:v>
                </c:pt>
                <c:pt idx="39">
                  <c:v>1.5427361388099992</c:v>
                </c:pt>
                <c:pt idx="40">
                  <c:v>0.88017530399759503</c:v>
                </c:pt>
                <c:pt idx="41">
                  <c:v>0.4140333375580601</c:v>
                </c:pt>
                <c:pt idx="42">
                  <c:v>0.13588815433831689</c:v>
                </c:pt>
                <c:pt idx="43">
                  <c:v>1.7726094374451634E-2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'14-7-2010'!$H$42:$H$168</c:f>
              <c:numCache>
                <c:formatCode>0</c:formatCode>
                <c:ptCount val="127"/>
                <c:pt idx="0">
                  <c:v>-5000</c:v>
                </c:pt>
                <c:pt idx="1">
                  <c:v>-3966.7775312751719</c:v>
                </c:pt>
                <c:pt idx="2">
                  <c:v>-2933.7758090359785</c:v>
                </c:pt>
                <c:pt idx="3">
                  <c:v>-1900.9933665337767</c:v>
                </c:pt>
                <c:pt idx="4">
                  <c:v>-868.42874676572501</c:v>
                </c:pt>
                <c:pt idx="5">
                  <c:v>163.91949758997089</c:v>
                </c:pt>
                <c:pt idx="6">
                  <c:v>1196.0528042383839</c:v>
                </c:pt>
                <c:pt idx="7">
                  <c:v>2227.9726013317668</c:v>
                </c:pt>
                <c:pt idx="8">
                  <c:v>3259.6803075330226</c:v>
                </c:pt>
                <c:pt idx="9">
                  <c:v>4291.1773320787561</c:v>
                </c:pt>
                <c:pt idx="10">
                  <c:v>5322.4650748419108</c:v>
                </c:pt>
                <c:pt idx="11">
                  <c:v>6353.5449263939818</c:v>
                </c:pt>
                <c:pt idx="12">
                  <c:v>7384.4182680668209</c:v>
                </c:pt>
                <c:pt idx="13">
                  <c:v>8415.0864720140289</c:v>
                </c:pt>
                <c:pt idx="14">
                  <c:v>9445.5509012719394</c:v>
                </c:pt>
                <c:pt idx="15">
                  <c:v>10475.812909820203</c:v>
                </c:pt>
                <c:pt idx="16">
                  <c:v>11505.873842641955</c:v>
                </c:pt>
                <c:pt idx="17">
                  <c:v>12535.735035783608</c:v>
                </c:pt>
                <c:pt idx="18">
                  <c:v>13565.397816414214</c:v>
                </c:pt>
                <c:pt idx="19">
                  <c:v>14594.863502884458</c:v>
                </c:pt>
                <c:pt idx="20">
                  <c:v>15624.133404785262</c:v>
                </c:pt>
                <c:pt idx="21">
                  <c:v>16653.208823005971</c:v>
                </c:pt>
                <c:pt idx="22">
                  <c:v>17682.09104979218</c:v>
                </c:pt>
                <c:pt idx="23">
                  <c:v>18710.781368803167</c:v>
                </c:pt>
                <c:pt idx="24">
                  <c:v>19739.281055168944</c:v>
                </c:pt>
                <c:pt idx="25">
                  <c:v>20767.59137554693</c:v>
                </c:pt>
                <c:pt idx="26">
                  <c:v>21795.713588178245</c:v>
                </c:pt>
                <c:pt idx="27">
                  <c:v>22823.648942943641</c:v>
                </c:pt>
                <c:pt idx="28">
                  <c:v>23851.398681419032</c:v>
                </c:pt>
                <c:pt idx="29">
                  <c:v>24878.964036930698</c:v>
                </c:pt>
                <c:pt idx="30">
                  <c:v>25906.34623461009</c:v>
                </c:pt>
                <c:pt idx="31">
                  <c:v>26933.54649144828</c:v>
                </c:pt>
                <c:pt idx="32">
                  <c:v>27960.566016350043</c:v>
                </c:pt>
                <c:pt idx="33">
                  <c:v>28987.406010187609</c:v>
                </c:pt>
                <c:pt idx="34">
                  <c:v>30014.067665854003</c:v>
                </c:pt>
                <c:pt idx="35">
                  <c:v>31040.552168316091</c:v>
                </c:pt>
                <c:pt idx="36">
                  <c:v>32066.860694667233</c:v>
                </c:pt>
                <c:pt idx="37">
                  <c:v>33092.994414179593</c:v>
                </c:pt>
                <c:pt idx="38">
                  <c:v>34118.954488356125</c:v>
                </c:pt>
                <c:pt idx="39">
                  <c:v>35144.742070982167</c:v>
                </c:pt>
                <c:pt idx="40">
                  <c:v>36170.358308176757</c:v>
                </c:pt>
                <c:pt idx="41">
                  <c:v>37195.804338443537</c:v>
                </c:pt>
                <c:pt idx="42">
                  <c:v>38221.08129272137</c:v>
                </c:pt>
                <c:pt idx="43">
                  <c:v>39246.190294434622</c:v>
                </c:pt>
                <c:pt idx="44">
                  <c:v>40271.132459543041</c:v>
                </c:pt>
                <c:pt idx="45">
                  <c:v>41295.908896591412</c:v>
                </c:pt>
                <c:pt idx="46">
                  <c:v>42320.520706758791</c:v>
                </c:pt>
                <c:pt idx="47">
                  <c:v>43344.968983907464</c:v>
                </c:pt>
                <c:pt idx="48">
                  <c:v>44369.254814631546</c:v>
                </c:pt>
                <c:pt idx="49">
                  <c:v>45393.379278305292</c:v>
                </c:pt>
                <c:pt idx="50">
                  <c:v>46417.343447131054</c:v>
                </c:pt>
                <c:pt idx="51">
                  <c:v>47441.148386186949</c:v>
                </c:pt>
                <c:pt idx="52">
                  <c:v>48464.795153474195</c:v>
                </c:pt>
                <c:pt idx="53">
                  <c:v>49488.284799964109</c:v>
                </c:pt>
                <c:pt idx="54">
                  <c:v>50511.618369644842</c:v>
                </c:pt>
                <c:pt idx="55">
                  <c:v>51534.796899567795</c:v>
                </c:pt>
                <c:pt idx="56">
                  <c:v>52557.821419893648</c:v>
                </c:pt>
                <c:pt idx="57">
                  <c:v>53580.692953938218</c:v>
                </c:pt>
                <c:pt idx="58">
                  <c:v>54603.412518217898</c:v>
                </c:pt>
                <c:pt idx="59">
                  <c:v>55625.981122494821</c:v>
                </c:pt>
                <c:pt idx="60">
                  <c:v>56648.399769821801</c:v>
                </c:pt>
                <c:pt idx="61">
                  <c:v>57670.669456586846</c:v>
                </c:pt>
                <c:pt idx="62">
                  <c:v>58692.791172557481</c:v>
                </c:pt>
                <c:pt idx="63">
                  <c:v>59714.765900924715</c:v>
                </c:pt>
                <c:pt idx="64">
                  <c:v>60736.594618346768</c:v>
                </c:pt>
                <c:pt idx="65">
                  <c:v>61758.278294992451</c:v>
                </c:pt>
                <c:pt idx="66">
                  <c:v>62779.817894584296</c:v>
                </c:pt>
                <c:pt idx="67">
                  <c:v>63801.214374441377</c:v>
                </c:pt>
                <c:pt idx="68">
                  <c:v>64822.46868552189</c:v>
                </c:pt>
                <c:pt idx="69">
                  <c:v>65843.581772465375</c:v>
                </c:pt>
                <c:pt idx="70">
                  <c:v>66864.554573634727</c:v>
                </c:pt>
                <c:pt idx="71">
                  <c:v>67885.38802115788</c:v>
                </c:pt>
                <c:pt idx="72">
                  <c:v>68906.083040969301</c:v>
                </c:pt>
                <c:pt idx="73">
                  <c:v>69926.640552851022</c:v>
                </c:pt>
                <c:pt idx="74">
                  <c:v>70947.061470473636</c:v>
                </c:pt>
                <c:pt idx="75">
                  <c:v>71967.346701436836</c:v>
                </c:pt>
                <c:pt idx="76">
                  <c:v>72987.497147309783</c:v>
                </c:pt>
                <c:pt idx="77">
                  <c:v>74007.513703671182</c:v>
                </c:pt>
                <c:pt idx="78">
                  <c:v>75027.397260149024</c:v>
                </c:pt>
                <c:pt idx="79">
                  <c:v>76047.148700460239</c:v>
                </c:pt>
                <c:pt idx="80">
                  <c:v>77066.76890244984</c:v>
                </c:pt>
                <c:pt idx="81">
                  <c:v>78086.258738130055</c:v>
                </c:pt>
                <c:pt idx="82">
                  <c:v>79105.61907371899</c:v>
                </c:pt>
                <c:pt idx="83">
                  <c:v>80124.850769679222</c:v>
                </c:pt>
                <c:pt idx="84">
                  <c:v>81143.954680755924</c:v>
                </c:pt>
                <c:pt idx="85">
                  <c:v>82162.931656014975</c:v>
                </c:pt>
                <c:pt idx="86">
                  <c:v>83181.782538880623</c:v>
                </c:pt>
                <c:pt idx="87">
                  <c:v>84200.508167172986</c:v>
                </c:pt>
                <c:pt idx="88">
                  <c:v>85219.109373145286</c:v>
                </c:pt>
                <c:pt idx="89">
                  <c:v>86237.586983520858</c:v>
                </c:pt>
                <c:pt idx="90">
                  <c:v>87255.941819529864</c:v>
                </c:pt>
                <c:pt idx="91">
                  <c:v>88274.174696945818</c:v>
                </c:pt>
                <c:pt idx="92">
                  <c:v>89292.286426121835</c:v>
                </c:pt>
                <c:pt idx="93">
                  <c:v>90310.27781202663</c:v>
                </c:pt>
                <c:pt idx="94">
                  <c:v>91328.149654280307</c:v>
                </c:pt>
                <c:pt idx="95">
                  <c:v>92345.902747189932</c:v>
                </c:pt>
                <c:pt idx="96">
                  <c:v>93363.537879784752</c:v>
                </c:pt>
                <c:pt idx="97">
                  <c:v>94381.055835851366</c:v>
                </c:pt>
                <c:pt idx="98">
                  <c:v>95398.457393968463</c:v>
                </c:pt>
                <c:pt idx="99">
                  <c:v>96415.74332754151</c:v>
                </c:pt>
                <c:pt idx="100">
                  <c:v>97432.914404837036</c:v>
                </c:pt>
                <c:pt idx="101">
                  <c:v>98449.971389016893</c:v>
                </c:pt>
                <c:pt idx="102">
                  <c:v>99466.915038172054</c:v>
                </c:pt>
                <c:pt idx="103">
                  <c:v>100483.74610535639</c:v>
                </c:pt>
                <c:pt idx="104">
                  <c:v>101500.4653386201</c:v>
                </c:pt>
                <c:pt idx="105">
                  <c:v>102517.07348104296</c:v>
                </c:pt>
                <c:pt idx="106">
                  <c:v>103533.57127076737</c:v>
                </c:pt>
                <c:pt idx="107">
                  <c:v>104549.95944103115</c:v>
                </c:pt>
                <c:pt idx="108">
                  <c:v>105566.23872020014</c:v>
                </c:pt>
                <c:pt idx="109">
                  <c:v>106582.40983180051</c:v>
                </c:pt>
                <c:pt idx="110">
                  <c:v>107598.473494551</c:v>
                </c:pt>
                <c:pt idx="111">
                  <c:v>108614.43042239483</c:v>
                </c:pt>
                <c:pt idx="112">
                  <c:v>109630.2813245314</c:v>
                </c:pt>
                <c:pt idx="113">
                  <c:v>110646.02690544788</c:v>
                </c:pt>
                <c:pt idx="114">
                  <c:v>111661.66786495046</c:v>
                </c:pt>
                <c:pt idx="115">
                  <c:v>112677.20489819544</c:v>
                </c:pt>
                <c:pt idx="116">
                  <c:v>113692.63869572022</c:v>
                </c:pt>
                <c:pt idx="117">
                  <c:v>114707.96994347389</c:v>
                </c:pt>
                <c:pt idx="118">
                  <c:v>115723.19932284774</c:v>
                </c:pt>
                <c:pt idx="119">
                  <c:v>116738.32751070561</c:v>
                </c:pt>
                <c:pt idx="120">
                  <c:v>117753.35517941389</c:v>
                </c:pt>
                <c:pt idx="121">
                  <c:v>118768.28299687144</c:v>
                </c:pt>
                <c:pt idx="122">
                  <c:v>119783.11162653926</c:v>
                </c:pt>
                <c:pt idx="123">
                  <c:v>120797.84172747</c:v>
                </c:pt>
                <c:pt idx="124">
                  <c:v>121812.47395433726</c:v>
                </c:pt>
                <c:pt idx="125">
                  <c:v>122827.00895746461</c:v>
                </c:pt>
                <c:pt idx="126">
                  <c:v>123841.4473828546</c:v>
                </c:pt>
              </c:numCache>
            </c:numRef>
          </c:xVal>
          <c:yVal>
            <c:numRef>
              <c:f>'14-7-2010'!$G$42:$G$168</c:f>
              <c:numCache>
                <c:formatCode>0.0</c:formatCode>
                <c:ptCount val="127"/>
                <c:pt idx="0">
                  <c:v>47</c:v>
                </c:pt>
                <c:pt idx="1">
                  <c:v>46.605110579363611</c:v>
                </c:pt>
                <c:pt idx="2">
                  <c:v>45.95876820982069</c:v>
                </c:pt>
                <c:pt idx="3">
                  <c:v>45.118331943558587</c:v>
                </c:pt>
                <c:pt idx="4">
                  <c:v>44.231073151958917</c:v>
                </c:pt>
                <c:pt idx="5">
                  <c:v>43.295273891722587</c:v>
                </c:pt>
                <c:pt idx="6">
                  <c:v>42.309296323467933</c:v>
                </c:pt>
                <c:pt idx="7">
                  <c:v>41.271612795245119</c:v>
                </c:pt>
                <c:pt idx="8">
                  <c:v>40.180840661809917</c:v>
                </c:pt>
                <c:pt idx="9">
                  <c:v>39.035782356359796</c:v>
                </c:pt>
                <c:pt idx="10">
                  <c:v>37.835471251199841</c:v>
                </c:pt>
                <c:pt idx="11">
                  <c:v>36.579223852795003</c:v>
                </c:pt>
                <c:pt idx="12">
                  <c:v>35.266698870095325</c:v>
                </c:pt>
                <c:pt idx="13">
                  <c:v>33.897963666638475</c:v>
                </c:pt>
                <c:pt idx="14">
                  <c:v>32.473568548618879</c:v>
                </c:pt>
                <c:pt idx="15">
                  <c:v>30.994629242359551</c:v>
                </c:pt>
                <c:pt idx="16">
                  <c:v>29.462917761883393</c:v>
                </c:pt>
                <c:pt idx="17">
                  <c:v>27.880961643127925</c:v>
                </c:pt>
                <c:pt idx="18">
                  <c:v>26.252151203393314</c:v>
                </c:pt>
                <c:pt idx="19">
                  <c:v>24.580854044123331</c:v>
                </c:pt>
                <c:pt idx="20">
                  <c:v>22.872535415202055</c:v>
                </c:pt>
                <c:pt idx="21">
                  <c:v>21.133882252203634</c:v>
                </c:pt>
                <c:pt idx="22">
                  <c:v>19.372927623425561</c:v>
                </c:pt>
                <c:pt idx="23">
                  <c:v>17.599170902241667</c:v>
                </c:pt>
                <c:pt idx="24">
                  <c:v>15.82368711006202</c:v>
                </c:pt>
                <c:pt idx="25">
                  <c:v>14.05921642247565</c:v>
                </c:pt>
                <c:pt idx="26">
                  <c:v>12.320221620211747</c:v>
                </c:pt>
                <c:pt idx="27">
                  <c:v>10.62289706336651</c:v>
                </c:pt>
                <c:pt idx="28">
                  <c:v>8.9851072556238254</c:v>
                </c:pt>
                <c:pt idx="29">
                  <c:v>7.4262258088916742</c:v>
                </c:pt>
                <c:pt idx="30">
                  <c:v>5.9668360005860928</c:v>
                </c:pt>
                <c:pt idx="31">
                  <c:v>4.6282412306318186</c:v>
                </c:pt>
                <c:pt idx="32">
                  <c:v>3.4317161429389387</c:v>
                </c:pt>
                <c:pt idx="33">
                  <c:v>2.3974047065877517</c:v>
                </c:pt>
                <c:pt idx="34">
                  <c:v>1.5427361388099992</c:v>
                </c:pt>
                <c:pt idx="35">
                  <c:v>0.88017530399759503</c:v>
                </c:pt>
                <c:pt idx="36">
                  <c:v>0.4140333375580601</c:v>
                </c:pt>
                <c:pt idx="37">
                  <c:v>0.13588815433831689</c:v>
                </c:pt>
                <c:pt idx="38">
                  <c:v>1.7726094374451634E-2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2835584"/>
        <c:axId val="179118464"/>
      </c:scatterChart>
      <c:valAx>
        <c:axId val="132835584"/>
        <c:scaling>
          <c:orientation val="minMax"/>
          <c:max val="5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79118464"/>
        <c:crosses val="autoZero"/>
        <c:crossBetween val="midCat"/>
      </c:valAx>
      <c:valAx>
        <c:axId val="179118464"/>
        <c:scaling>
          <c:orientation val="minMax"/>
          <c:max val="50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(mS/cm)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32835584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Edisto 15-7-2010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'15-7-2010'!$F$5:$F$23</c:f>
              <c:numCache>
                <c:formatCode>0</c:formatCode>
                <c:ptCount val="19"/>
                <c:pt idx="0">
                  <c:v>0</c:v>
                </c:pt>
                <c:pt idx="1">
                  <c:v>2735.8847999999998</c:v>
                </c:pt>
                <c:pt idx="2">
                  <c:v>5471.7695999999996</c:v>
                </c:pt>
                <c:pt idx="3">
                  <c:v>8207.6543999999994</c:v>
                </c:pt>
                <c:pt idx="4">
                  <c:v>10943.539199999999</c:v>
                </c:pt>
                <c:pt idx="5">
                  <c:v>13679.423999999999</c:v>
                </c:pt>
                <c:pt idx="6">
                  <c:v>16415.308799999999</c:v>
                </c:pt>
                <c:pt idx="7">
                  <c:v>19151.193599999999</c:v>
                </c:pt>
                <c:pt idx="8">
                  <c:v>21887.078399999999</c:v>
                </c:pt>
                <c:pt idx="9">
                  <c:v>24622.963200000002</c:v>
                </c:pt>
                <c:pt idx="11">
                  <c:v>27358.847999999998</c:v>
                </c:pt>
                <c:pt idx="12">
                  <c:v>30094.732799999998</c:v>
                </c:pt>
                <c:pt idx="13">
                  <c:v>32830.617599999998</c:v>
                </c:pt>
                <c:pt idx="14">
                  <c:v>35566.502399999998</c:v>
                </c:pt>
                <c:pt idx="15">
                  <c:v>38302.387199999997</c:v>
                </c:pt>
                <c:pt idx="16">
                  <c:v>41038.271999999997</c:v>
                </c:pt>
                <c:pt idx="17">
                  <c:v>43774.156799999997</c:v>
                </c:pt>
                <c:pt idx="18">
                  <c:v>46510.041600000004</c:v>
                </c:pt>
              </c:numCache>
            </c:numRef>
          </c:xVal>
          <c:yVal>
            <c:numRef>
              <c:f>'15-7-2010'!$G$5:$G$23</c:f>
              <c:numCache>
                <c:formatCode>0.00</c:formatCode>
                <c:ptCount val="19"/>
                <c:pt idx="0">
                  <c:v>45.753</c:v>
                </c:pt>
                <c:pt idx="1">
                  <c:v>45.811750000000004</c:v>
                </c:pt>
                <c:pt idx="2">
                  <c:v>45.601250000000007</c:v>
                </c:pt>
                <c:pt idx="3">
                  <c:v>44.333750000000002</c:v>
                </c:pt>
                <c:pt idx="4">
                  <c:v>43.177500000000002</c:v>
                </c:pt>
                <c:pt idx="5">
                  <c:v>41.537285714285709</c:v>
                </c:pt>
                <c:pt idx="6">
                  <c:v>38.184285714285707</c:v>
                </c:pt>
                <c:pt idx="7">
                  <c:v>34.354999999999997</c:v>
                </c:pt>
                <c:pt idx="8">
                  <c:v>30.931000000000001</c:v>
                </c:pt>
                <c:pt idx="9">
                  <c:v>24.839999999999996</c:v>
                </c:pt>
                <c:pt idx="11">
                  <c:v>19.64</c:v>
                </c:pt>
                <c:pt idx="12">
                  <c:v>13.880000000000003</c:v>
                </c:pt>
                <c:pt idx="13">
                  <c:v>7.1033333333333344</c:v>
                </c:pt>
                <c:pt idx="14">
                  <c:v>2.5631428571428572</c:v>
                </c:pt>
                <c:pt idx="15">
                  <c:v>1.0396666666666665</c:v>
                </c:pt>
                <c:pt idx="16">
                  <c:v>0.33910000000000001</c:v>
                </c:pt>
                <c:pt idx="17">
                  <c:v>0.11213333333333332</c:v>
                </c:pt>
                <c:pt idx="18">
                  <c:v>9.3700000000000006E-2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'15-7-2010'!$H$5:$H$23</c:f>
              <c:numCache>
                <c:formatCode>0</c:formatCode>
                <c:ptCount val="19"/>
                <c:pt idx="0">
                  <c:v>0</c:v>
                </c:pt>
                <c:pt idx="1">
                  <c:v>2735.8847999999998</c:v>
                </c:pt>
                <c:pt idx="2">
                  <c:v>5471.7695999999996</c:v>
                </c:pt>
                <c:pt idx="3">
                  <c:v>8207.6543999999994</c:v>
                </c:pt>
                <c:pt idx="4">
                  <c:v>10943.539199999999</c:v>
                </c:pt>
                <c:pt idx="5">
                  <c:v>13679.423999999999</c:v>
                </c:pt>
                <c:pt idx="6">
                  <c:v>16415.308799999999</c:v>
                </c:pt>
                <c:pt idx="7">
                  <c:v>19151.193599999999</c:v>
                </c:pt>
                <c:pt idx="8">
                  <c:v>21887.078399999999</c:v>
                </c:pt>
                <c:pt idx="9">
                  <c:v>24622.963200000002</c:v>
                </c:pt>
                <c:pt idx="11">
                  <c:v>27358.847999999998</c:v>
                </c:pt>
                <c:pt idx="12">
                  <c:v>30094.732799999998</c:v>
                </c:pt>
                <c:pt idx="13">
                  <c:v>32830.617599999998</c:v>
                </c:pt>
                <c:pt idx="14">
                  <c:v>35566.502399999998</c:v>
                </c:pt>
              </c:numCache>
            </c:numRef>
          </c:xVal>
          <c:yVal>
            <c:numRef>
              <c:f>'15-7-2010'!$I$5:$I$23</c:f>
              <c:numCache>
                <c:formatCode>0.00</c:formatCode>
                <c:ptCount val="19"/>
                <c:pt idx="0">
                  <c:v>44.232222222222212</c:v>
                </c:pt>
                <c:pt idx="1">
                  <c:v>43.46374999999999</c:v>
                </c:pt>
                <c:pt idx="2">
                  <c:v>41.476999999999997</c:v>
                </c:pt>
                <c:pt idx="3">
                  <c:v>35.469000000000001</c:v>
                </c:pt>
                <c:pt idx="4">
                  <c:v>31.103000000000002</c:v>
                </c:pt>
                <c:pt idx="5">
                  <c:v>24.993333333333329</c:v>
                </c:pt>
                <c:pt idx="6">
                  <c:v>19.979999999999997</c:v>
                </c:pt>
                <c:pt idx="7">
                  <c:v>15.016</c:v>
                </c:pt>
                <c:pt idx="8">
                  <c:v>8.3460000000000001</c:v>
                </c:pt>
                <c:pt idx="9">
                  <c:v>4.0198749999999999</c:v>
                </c:pt>
                <c:pt idx="11">
                  <c:v>1.8808333333333331</c:v>
                </c:pt>
                <c:pt idx="12">
                  <c:v>0.80966666666666676</c:v>
                </c:pt>
                <c:pt idx="13">
                  <c:v>0.22153333333333333</c:v>
                </c:pt>
                <c:pt idx="14">
                  <c:v>0.11020000000000001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'15-7-2010'!$I$33:$I$168</c:f>
              <c:numCache>
                <c:formatCode>0</c:formatCode>
                <c:ptCount val="136"/>
                <c:pt idx="0">
                  <c:v>-12909.185118051031</c:v>
                </c:pt>
                <c:pt idx="1">
                  <c:v>-2959.8395724786324</c:v>
                </c:pt>
                <c:pt idx="2">
                  <c:v>-1964.8772136657572</c:v>
                </c:pt>
                <c:pt idx="3">
                  <c:v>-969.90981972967529</c:v>
                </c:pt>
                <c:pt idx="4">
                  <c:v>25.062604297005237</c:v>
                </c:pt>
                <c:pt idx="5">
                  <c:v>1020.0400533867096</c:v>
                </c:pt>
                <c:pt idx="6">
                  <c:v>2015.0225225168851</c:v>
                </c:pt>
                <c:pt idx="7">
                  <c:v>3010.0100066700015</c:v>
                </c:pt>
                <c:pt idx="8">
                  <c:v>4005.0025008335415</c:v>
                </c:pt>
                <c:pt idx="9">
                  <c:v>5000</c:v>
                </c:pt>
                <c:pt idx="10">
                  <c:v>5995.0024991668752</c:v>
                </c:pt>
                <c:pt idx="11">
                  <c:v>6990.0099933366655</c:v>
                </c:pt>
                <c:pt idx="12">
                  <c:v>7985.0224775168654</c:v>
                </c:pt>
                <c:pt idx="13">
                  <c:v>8980.0399467199568</c:v>
                </c:pt>
                <c:pt idx="14">
                  <c:v>9975.0623959634104</c:v>
                </c:pt>
                <c:pt idx="15">
                  <c:v>10970.089820269677</c:v>
                </c:pt>
                <c:pt idx="16">
                  <c:v>11965.122214666175</c:v>
                </c:pt>
                <c:pt idx="17">
                  <c:v>12960.159574185303</c:v>
                </c:pt>
                <c:pt idx="18">
                  <c:v>13955.201893864418</c:v>
                </c:pt>
                <c:pt idx="19">
                  <c:v>14950.249168745841</c:v>
                </c:pt>
                <c:pt idx="20">
                  <c:v>15945.301393876844</c:v>
                </c:pt>
                <c:pt idx="21">
                  <c:v>16940.358564309652</c:v>
                </c:pt>
                <c:pt idx="22">
                  <c:v>17935.420675101439</c:v>
                </c:pt>
                <c:pt idx="23">
                  <c:v>18930.487721314308</c:v>
                </c:pt>
                <c:pt idx="24">
                  <c:v>19925.559698015313</c:v>
                </c:pt>
                <c:pt idx="25">
                  <c:v>20920.636600276426</c:v>
                </c:pt>
                <c:pt idx="26">
                  <c:v>21915.718423174549</c:v>
                </c:pt>
                <c:pt idx="27">
                  <c:v>22910.805161791504</c:v>
                </c:pt>
                <c:pt idx="28">
                  <c:v>23905.896811214028</c:v>
                </c:pt>
                <c:pt idx="29">
                  <c:v>24900.993366533778</c:v>
                </c:pt>
                <c:pt idx="30">
                  <c:v>25896.094822847299</c:v>
                </c:pt>
                <c:pt idx="31">
                  <c:v>26891.20117525605</c:v>
                </c:pt>
                <c:pt idx="32">
                  <c:v>27886.312418866386</c:v>
                </c:pt>
                <c:pt idx="33">
                  <c:v>28881.428548789547</c:v>
                </c:pt>
                <c:pt idx="34">
                  <c:v>29876.549560141662</c:v>
                </c:pt>
                <c:pt idx="35">
                  <c:v>30871.675448043745</c:v>
                </c:pt>
                <c:pt idx="36">
                  <c:v>31866.806207621685</c:v>
                </c:pt>
                <c:pt idx="37">
                  <c:v>32861.941834006233</c:v>
                </c:pt>
                <c:pt idx="38">
                  <c:v>33857.082322333023</c:v>
                </c:pt>
                <c:pt idx="39">
                  <c:v>34852.22766774254</c:v>
                </c:pt>
                <c:pt idx="40">
                  <c:v>35847.377865380127</c:v>
                </c:pt>
                <c:pt idx="41">
                  <c:v>36842.532910395988</c:v>
                </c:pt>
                <c:pt idx="42">
                  <c:v>37837.692797945158</c:v>
                </c:pt>
                <c:pt idx="43">
                  <c:v>38832.857523187529</c:v>
                </c:pt>
                <c:pt idx="44">
                  <c:v>39828.02708128783</c:v>
                </c:pt>
                <c:pt idx="45">
                  <c:v>40823.201467415616</c:v>
                </c:pt>
                <c:pt idx="46">
                  <c:v>41818.38067674527</c:v>
                </c:pt>
                <c:pt idx="47">
                  <c:v>42813.564704455996</c:v>
                </c:pt>
                <c:pt idx="48">
                  <c:v>43808.75354573183</c:v>
                </c:pt>
                <c:pt idx="49">
                  <c:v>44803.947195761619</c:v>
                </c:pt>
                <c:pt idx="50">
                  <c:v>45799.145649738995</c:v>
                </c:pt>
                <c:pt idx="51">
                  <c:v>46794.348902862424</c:v>
                </c:pt>
                <c:pt idx="52">
                  <c:v>47789.556950335151</c:v>
                </c:pt>
                <c:pt idx="53">
                  <c:v>48784.769787365236</c:v>
                </c:pt>
                <c:pt idx="54">
                  <c:v>49779.9874091655</c:v>
                </c:pt>
                <c:pt idx="55">
                  <c:v>50775.209810953573</c:v>
                </c:pt>
                <c:pt idx="56">
                  <c:v>51770.436987951856</c:v>
                </c:pt>
                <c:pt idx="57">
                  <c:v>52765.668935387526</c:v>
                </c:pt>
                <c:pt idx="58">
                  <c:v>53760.905648492524</c:v>
                </c:pt>
                <c:pt idx="59">
                  <c:v>54756.147122503571</c:v>
                </c:pt>
                <c:pt idx="60">
                  <c:v>55751.393352662133</c:v>
                </c:pt>
                <c:pt idx="61">
                  <c:v>56746.644334214448</c:v>
                </c:pt>
                <c:pt idx="62">
                  <c:v>57741.900062411492</c:v>
                </c:pt>
                <c:pt idx="63">
                  <c:v>58737.160532508991</c:v>
                </c:pt>
                <c:pt idx="64">
                  <c:v>59732.425739767423</c:v>
                </c:pt>
                <c:pt idx="65">
                  <c:v>60727.695679451979</c:v>
                </c:pt>
                <c:pt idx="66">
                  <c:v>61722.970346832619</c:v>
                </c:pt>
                <c:pt idx="67">
                  <c:v>62718.249737183993</c:v>
                </c:pt>
                <c:pt idx="68">
                  <c:v>63713.533845785496</c:v>
                </c:pt>
                <c:pt idx="69">
                  <c:v>64708.822667921246</c:v>
                </c:pt>
                <c:pt idx="70">
                  <c:v>65704.116198880045</c:v>
                </c:pt>
                <c:pt idx="71">
                  <c:v>66699.414433955448</c:v>
                </c:pt>
                <c:pt idx="72">
                  <c:v>67694.717368445665</c:v>
                </c:pt>
                <c:pt idx="73">
                  <c:v>68690.024997653643</c:v>
                </c:pt>
                <c:pt idx="74">
                  <c:v>69685.337316887017</c:v>
                </c:pt>
                <c:pt idx="75">
                  <c:v>70680.654321458089</c:v>
                </c:pt>
                <c:pt idx="76">
                  <c:v>71675.976006683879</c:v>
                </c:pt>
                <c:pt idx="77">
                  <c:v>72671.302367886063</c:v>
                </c:pt>
                <c:pt idx="78">
                  <c:v>73666.633400391016</c:v>
                </c:pt>
                <c:pt idx="79">
                  <c:v>74661.969099529742</c:v>
                </c:pt>
                <c:pt idx="80">
                  <c:v>75657.30946063796</c:v>
                </c:pt>
                <c:pt idx="81">
                  <c:v>76652.654479056029</c:v>
                </c:pt>
                <c:pt idx="82">
                  <c:v>77648.004150128967</c:v>
                </c:pt>
                <c:pt idx="83">
                  <c:v>78643.358469206432</c:v>
                </c:pt>
                <c:pt idx="84">
                  <c:v>79638.71743164277</c:v>
                </c:pt>
                <c:pt idx="85">
                  <c:v>80634.081032796908</c:v>
                </c:pt>
                <c:pt idx="86">
                  <c:v>81629.449268032477</c:v>
                </c:pt>
                <c:pt idx="87">
                  <c:v>82624.822132717702</c:v>
                </c:pt>
                <c:pt idx="88">
                  <c:v>83620.199622225438</c:v>
                </c:pt>
                <c:pt idx="89">
                  <c:v>84615.581731933184</c:v>
                </c:pt>
                <c:pt idx="90">
                  <c:v>85610.968457223033</c:v>
                </c:pt>
                <c:pt idx="91">
                  <c:v>86606.359793481737</c:v>
                </c:pt>
                <c:pt idx="92">
                  <c:v>87601.755736100618</c:v>
                </c:pt>
                <c:pt idx="93">
                  <c:v>88597.156280475625</c:v>
                </c:pt>
                <c:pt idx="94">
                  <c:v>89592.561422007289</c:v>
                </c:pt>
                <c:pt idx="95">
                  <c:v>90587.971156100757</c:v>
                </c:pt>
                <c:pt idx="96">
                  <c:v>91583.385478165757</c:v>
                </c:pt>
                <c:pt idx="97">
                  <c:v>92578.804383616633</c:v>
                </c:pt>
                <c:pt idx="98">
                  <c:v>93574.227867872265</c:v>
                </c:pt>
                <c:pt idx="99">
                  <c:v>94569.655926356136</c:v>
                </c:pt>
                <c:pt idx="100">
                  <c:v>95565.088554496324</c:v>
                </c:pt>
                <c:pt idx="101">
                  <c:v>96560.525747725449</c:v>
                </c:pt>
                <c:pt idx="102">
                  <c:v>97555.9675014807</c:v>
                </c:pt>
                <c:pt idx="103">
                  <c:v>98551.413811203834</c:v>
                </c:pt>
                <c:pt idx="104">
                  <c:v>99546.864672341151</c:v>
                </c:pt>
                <c:pt idx="105">
                  <c:v>100542.32008034353</c:v>
                </c:pt>
                <c:pt idx="106">
                  <c:v>101537.78003066637</c:v>
                </c:pt>
                <c:pt idx="107">
                  <c:v>102533.2445187696</c:v>
                </c:pt>
                <c:pt idx="108">
                  <c:v>103528.71354011774</c:v>
                </c:pt>
                <c:pt idx="109">
                  <c:v>104524.1870901798</c:v>
                </c:pt>
                <c:pt idx="110">
                  <c:v>105519.66516442932</c:v>
                </c:pt>
                <c:pt idx="111">
                  <c:v>106515.14775834438</c:v>
                </c:pt>
                <c:pt idx="112">
                  <c:v>107510.63486740759</c:v>
                </c:pt>
                <c:pt idx="113">
                  <c:v>108506.12648710603</c:v>
                </c:pt>
                <c:pt idx="114">
                  <c:v>109501.62261293133</c:v>
                </c:pt>
                <c:pt idx="115">
                  <c:v>110497.12324037962</c:v>
                </c:pt>
                <c:pt idx="116">
                  <c:v>111492.62836495152</c:v>
                </c:pt>
                <c:pt idx="117">
                  <c:v>112488.13798215217</c:v>
                </c:pt>
                <c:pt idx="118">
                  <c:v>113483.65208749118</c:v>
                </c:pt>
                <c:pt idx="119">
                  <c:v>114479.17067648264</c:v>
                </c:pt>
                <c:pt idx="120">
                  <c:v>115474.69374464515</c:v>
                </c:pt>
                <c:pt idx="121">
                  <c:v>116470.22128750179</c:v>
                </c:pt>
                <c:pt idx="122">
                  <c:v>117465.75330058008</c:v>
                </c:pt>
                <c:pt idx="123">
                  <c:v>118461.28977941204</c:v>
                </c:pt>
                <c:pt idx="124">
                  <c:v>119456.83071953416</c:v>
                </c:pt>
                <c:pt idx="125">
                  <c:v>120452.37611648736</c:v>
                </c:pt>
                <c:pt idx="126">
                  <c:v>121447.92596581706</c:v>
                </c:pt>
                <c:pt idx="127">
                  <c:v>122443.48026307308</c:v>
                </c:pt>
                <c:pt idx="128">
                  <c:v>123439.03900380975</c:v>
                </c:pt>
                <c:pt idx="129">
                  <c:v>124434.60218358578</c:v>
                </c:pt>
                <c:pt idx="130">
                  <c:v>125430.16979796438</c:v>
                </c:pt>
                <c:pt idx="131">
                  <c:v>126425.74184251313</c:v>
                </c:pt>
                <c:pt idx="132">
                  <c:v>127421.3183128041</c:v>
                </c:pt>
                <c:pt idx="133">
                  <c:v>128416.89920441376</c:v>
                </c:pt>
                <c:pt idx="134">
                  <c:v>129412.48451292298</c:v>
                </c:pt>
                <c:pt idx="135">
                  <c:v>130408.07423391708</c:v>
                </c:pt>
              </c:numCache>
            </c:numRef>
          </c:xVal>
          <c:yVal>
            <c:numRef>
              <c:f>'15-7-2010'!$G$33:$G$168</c:f>
              <c:numCache>
                <c:formatCode>0.0</c:formatCode>
                <c:ptCount val="136"/>
                <c:pt idx="0">
                  <c:v>47.66118182044211</c:v>
                </c:pt>
                <c:pt idx="1">
                  <c:v>47.649098305285321</c:v>
                </c:pt>
                <c:pt idx="2">
                  <c:v>47.641207371132886</c:v>
                </c:pt>
                <c:pt idx="3">
                  <c:v>47.628199274917719</c:v>
                </c:pt>
                <c:pt idx="4">
                  <c:v>47.606757591329625</c:v>
                </c:pt>
                <c:pt idx="5">
                  <c:v>47.571419933273873</c:v>
                </c:pt>
                <c:pt idx="6">
                  <c:v>47.513195221011529</c:v>
                </c:pt>
                <c:pt idx="7">
                  <c:v>47.417300077646239</c:v>
                </c:pt>
                <c:pt idx="8">
                  <c:v>47.259470565102532</c:v>
                </c:pt>
                <c:pt idx="9">
                  <c:v>47</c:v>
                </c:pt>
                <c:pt idx="10">
                  <c:v>46.574230405619318</c:v>
                </c:pt>
                <c:pt idx="11">
                  <c:v>45.877743370936457</c:v>
                </c:pt>
                <c:pt idx="12">
                  <c:v>44.972858543042094</c:v>
                </c:pt>
                <c:pt idx="13">
                  <c:v>44.018507642867625</c:v>
                </c:pt>
                <c:pt idx="14">
                  <c:v>43.013027910095516</c:v>
                </c:pt>
                <c:pt idx="15">
                  <c:v>41.954870064481263</c:v>
                </c:pt>
                <c:pt idx="16">
                  <c:v>40.84263394691952</c:v>
                </c:pt>
                <c:pt idx="17">
                  <c:v>39.675109527544095</c:v>
                </c:pt>
                <c:pt idx="18">
                  <c:v>38.451323827403847</c:v>
                </c:pt>
                <c:pt idx="19">
                  <c:v>37.170594308861574</c:v>
                </c:pt>
                <c:pt idx="20">
                  <c:v>35.832589282406325</c:v>
                </c:pt>
                <c:pt idx="21">
                  <c:v>34.437395847617907</c:v>
                </c:pt>
                <c:pt idx="22">
                  <c:v>32.985595825226468</c:v>
                </c:pt>
                <c:pt idx="23">
                  <c:v>31.478350034763945</c:v>
                </c:pt>
                <c:pt idx="24">
                  <c:v>29.917491114280399</c:v>
                </c:pt>
                <c:pt idx="25">
                  <c:v>28.305624847077802</c:v>
                </c:pt>
                <c:pt idx="26">
                  <c:v>26.646239632381246</c:v>
                </c:pt>
                <c:pt idx="27">
                  <c:v>24.943823282781032</c:v>
                </c:pt>
                <c:pt idx="28">
                  <c:v>23.203985713212674</c:v>
                </c:pt>
                <c:pt idx="29">
                  <c:v>21.433585255458588</c:v>
                </c:pt>
                <c:pt idx="30">
                  <c:v>19.64085522589907</c:v>
                </c:pt>
                <c:pt idx="31">
                  <c:v>17.835525911443522</c:v>
                </c:pt>
                <c:pt idx="32">
                  <c:v>16.0289352140428</c:v>
                </c:pt>
                <c:pt idx="33">
                  <c:v>14.234118670544854</c:v>
                </c:pt>
                <c:pt idx="34">
                  <c:v>12.465866260985388</c:v>
                </c:pt>
                <c:pt idx="35">
                  <c:v>10.740729093684614</c:v>
                </c:pt>
                <c:pt idx="36">
                  <c:v>9.0769533837797471</c:v>
                </c:pt>
                <c:pt idx="37">
                  <c:v>7.4943116732264663</c:v>
                </c:pt>
                <c:pt idx="38">
                  <c:v>6.0137913372492342</c:v>
                </c:pt>
                <c:pt idx="39">
                  <c:v>4.6570871483080154</c:v>
                </c:pt>
                <c:pt idx="40">
                  <c:v>3.4458265824495578</c:v>
                </c:pt>
                <c:pt idx="41">
                  <c:v>2.4004312938937202</c:v>
                </c:pt>
                <c:pt idx="42">
                  <c:v>1.5384815597025094</c:v>
                </c:pt>
                <c:pt idx="43">
                  <c:v>0.87239423038584551</c:v>
                </c:pt>
                <c:pt idx="44">
                  <c:v>0.40613001773654334</c:v>
                </c:pt>
                <c:pt idx="45">
                  <c:v>0.13046104883456791</c:v>
                </c:pt>
                <c:pt idx="46">
                  <c:v>1.5862773058104303E-2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'15-7-2010'!$A$37:$A$168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'15-7-2010'!$G$37:$G$168</c:f>
              <c:numCache>
                <c:formatCode>0.0</c:formatCode>
                <c:ptCount val="132"/>
                <c:pt idx="0">
                  <c:v>47.606757591329625</c:v>
                </c:pt>
                <c:pt idx="1">
                  <c:v>47.571419933273873</c:v>
                </c:pt>
                <c:pt idx="2">
                  <c:v>47.513195221011529</c:v>
                </c:pt>
                <c:pt idx="3">
                  <c:v>47.417300077646239</c:v>
                </c:pt>
                <c:pt idx="4">
                  <c:v>47.259470565102532</c:v>
                </c:pt>
                <c:pt idx="5">
                  <c:v>47</c:v>
                </c:pt>
                <c:pt idx="6">
                  <c:v>46.574230405619318</c:v>
                </c:pt>
                <c:pt idx="7">
                  <c:v>45.877743370936457</c:v>
                </c:pt>
                <c:pt idx="8">
                  <c:v>44.972858543042094</c:v>
                </c:pt>
                <c:pt idx="9">
                  <c:v>44.018507642867625</c:v>
                </c:pt>
                <c:pt idx="10">
                  <c:v>43.013027910095516</c:v>
                </c:pt>
                <c:pt idx="11">
                  <c:v>41.954870064481263</c:v>
                </c:pt>
                <c:pt idx="12">
                  <c:v>40.84263394691952</c:v>
                </c:pt>
                <c:pt idx="13">
                  <c:v>39.675109527544095</c:v>
                </c:pt>
                <c:pt idx="14">
                  <c:v>38.451323827403847</c:v>
                </c:pt>
                <c:pt idx="15">
                  <c:v>37.170594308861574</c:v>
                </c:pt>
                <c:pt idx="16">
                  <c:v>35.832589282406325</c:v>
                </c:pt>
                <c:pt idx="17">
                  <c:v>34.437395847617907</c:v>
                </c:pt>
                <c:pt idx="18">
                  <c:v>32.985595825226468</c:v>
                </c:pt>
                <c:pt idx="19">
                  <c:v>31.478350034763945</c:v>
                </c:pt>
                <c:pt idx="20">
                  <c:v>29.917491114280399</c:v>
                </c:pt>
                <c:pt idx="21">
                  <c:v>28.305624847077802</c:v>
                </c:pt>
                <c:pt idx="22">
                  <c:v>26.646239632381246</c:v>
                </c:pt>
                <c:pt idx="23">
                  <c:v>24.943823282781032</c:v>
                </c:pt>
                <c:pt idx="24">
                  <c:v>23.203985713212674</c:v>
                </c:pt>
                <c:pt idx="25">
                  <c:v>21.433585255458588</c:v>
                </c:pt>
                <c:pt idx="26">
                  <c:v>19.64085522589907</c:v>
                </c:pt>
                <c:pt idx="27">
                  <c:v>17.835525911443522</c:v>
                </c:pt>
                <c:pt idx="28">
                  <c:v>16.0289352140428</c:v>
                </c:pt>
                <c:pt idx="29">
                  <c:v>14.234118670544854</c:v>
                </c:pt>
                <c:pt idx="30">
                  <c:v>12.465866260985388</c:v>
                </c:pt>
                <c:pt idx="31">
                  <c:v>10.740729093684614</c:v>
                </c:pt>
                <c:pt idx="32">
                  <c:v>9.0769533837797471</c:v>
                </c:pt>
                <c:pt idx="33">
                  <c:v>7.4943116732264663</c:v>
                </c:pt>
                <c:pt idx="34">
                  <c:v>6.0137913372492342</c:v>
                </c:pt>
                <c:pt idx="35">
                  <c:v>4.6570871483080154</c:v>
                </c:pt>
                <c:pt idx="36">
                  <c:v>3.4458265824495578</c:v>
                </c:pt>
                <c:pt idx="37">
                  <c:v>2.4004312938937202</c:v>
                </c:pt>
                <c:pt idx="38">
                  <c:v>1.5384815597025094</c:v>
                </c:pt>
                <c:pt idx="39">
                  <c:v>0.87239423038584551</c:v>
                </c:pt>
                <c:pt idx="40">
                  <c:v>0.40613001773654334</c:v>
                </c:pt>
                <c:pt idx="41">
                  <c:v>0.13046104883456791</c:v>
                </c:pt>
                <c:pt idx="42">
                  <c:v>1.5862773058104303E-2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'15-7-2010'!$H$42:$H$168</c:f>
              <c:numCache>
                <c:formatCode>0</c:formatCode>
                <c:ptCount val="127"/>
                <c:pt idx="0">
                  <c:v>-5000</c:v>
                </c:pt>
                <c:pt idx="1">
                  <c:v>-3995.0024991668752</c:v>
                </c:pt>
                <c:pt idx="2">
                  <c:v>-2990.0099933366655</c:v>
                </c:pt>
                <c:pt idx="3">
                  <c:v>-1985.0224775168654</c:v>
                </c:pt>
                <c:pt idx="4">
                  <c:v>-980.0399467199577</c:v>
                </c:pt>
                <c:pt idx="5">
                  <c:v>24.937604036588709</c:v>
                </c:pt>
                <c:pt idx="6">
                  <c:v>1029.9101797303238</c:v>
                </c:pt>
                <c:pt idx="7">
                  <c:v>2034.8777853338242</c:v>
                </c:pt>
                <c:pt idx="8">
                  <c:v>3039.8404258146966</c:v>
                </c:pt>
                <c:pt idx="9">
                  <c:v>4044.7981061355822</c:v>
                </c:pt>
                <c:pt idx="10">
                  <c:v>5049.7508312541595</c:v>
                </c:pt>
                <c:pt idx="11">
                  <c:v>6054.6986061231564</c:v>
                </c:pt>
                <c:pt idx="12">
                  <c:v>7059.6414356903479</c:v>
                </c:pt>
                <c:pt idx="13">
                  <c:v>8064.5793248985619</c:v>
                </c:pt>
                <c:pt idx="14">
                  <c:v>9069.5122786856919</c:v>
                </c:pt>
                <c:pt idx="15">
                  <c:v>10074.440301984687</c:v>
                </c:pt>
                <c:pt idx="16">
                  <c:v>11079.363399723574</c:v>
                </c:pt>
                <c:pt idx="17">
                  <c:v>12084.281576825451</c:v>
                </c:pt>
                <c:pt idx="18">
                  <c:v>13089.194838208496</c:v>
                </c:pt>
                <c:pt idx="19">
                  <c:v>14094.10318878597</c:v>
                </c:pt>
                <c:pt idx="20">
                  <c:v>15099.006633466222</c:v>
                </c:pt>
                <c:pt idx="21">
                  <c:v>16103.905177152701</c:v>
                </c:pt>
                <c:pt idx="22">
                  <c:v>17108.79882474395</c:v>
                </c:pt>
                <c:pt idx="23">
                  <c:v>18113.687581133614</c:v>
                </c:pt>
                <c:pt idx="24">
                  <c:v>19118.571451210453</c:v>
                </c:pt>
                <c:pt idx="25">
                  <c:v>20123.450439858338</c:v>
                </c:pt>
                <c:pt idx="26">
                  <c:v>21128.324551956255</c:v>
                </c:pt>
                <c:pt idx="27">
                  <c:v>22133.193792378315</c:v>
                </c:pt>
                <c:pt idx="28">
                  <c:v>23138.058165993767</c:v>
                </c:pt>
                <c:pt idx="29">
                  <c:v>24142.917677666977</c:v>
                </c:pt>
                <c:pt idx="30">
                  <c:v>25147.77233225746</c:v>
                </c:pt>
                <c:pt idx="31">
                  <c:v>26152.622134619869</c:v>
                </c:pt>
                <c:pt idx="32">
                  <c:v>27157.467089604012</c:v>
                </c:pt>
                <c:pt idx="33">
                  <c:v>28162.307202054839</c:v>
                </c:pt>
                <c:pt idx="34">
                  <c:v>29167.142476812467</c:v>
                </c:pt>
                <c:pt idx="35">
                  <c:v>30171.972918712167</c:v>
                </c:pt>
                <c:pt idx="36">
                  <c:v>31176.798532584384</c:v>
                </c:pt>
                <c:pt idx="37">
                  <c:v>32181.61932325473</c:v>
                </c:pt>
                <c:pt idx="38">
                  <c:v>33186.435295544004</c:v>
                </c:pt>
                <c:pt idx="39">
                  <c:v>34191.24645426817</c:v>
                </c:pt>
                <c:pt idx="40">
                  <c:v>35196.052804238381</c:v>
                </c:pt>
                <c:pt idx="41">
                  <c:v>36200.854350261005</c:v>
                </c:pt>
                <c:pt idx="42">
                  <c:v>37205.651097137576</c:v>
                </c:pt>
                <c:pt idx="43">
                  <c:v>38210.443049664849</c:v>
                </c:pt>
                <c:pt idx="44">
                  <c:v>39215.230212634764</c:v>
                </c:pt>
                <c:pt idx="45">
                  <c:v>40220.0125908345</c:v>
                </c:pt>
                <c:pt idx="46">
                  <c:v>41224.790189046427</c:v>
                </c:pt>
                <c:pt idx="47">
                  <c:v>42229.563012048144</c:v>
                </c:pt>
                <c:pt idx="48">
                  <c:v>43234.331064612474</c:v>
                </c:pt>
                <c:pt idx="49">
                  <c:v>44239.094351507476</c:v>
                </c:pt>
                <c:pt idx="50">
                  <c:v>45243.852877496429</c:v>
                </c:pt>
                <c:pt idx="51">
                  <c:v>46248.606647337867</c:v>
                </c:pt>
                <c:pt idx="52">
                  <c:v>47253.355665785552</c:v>
                </c:pt>
                <c:pt idx="53">
                  <c:v>48258.099937588508</c:v>
                </c:pt>
                <c:pt idx="54">
                  <c:v>49262.839467491009</c:v>
                </c:pt>
                <c:pt idx="55">
                  <c:v>50267.574260232577</c:v>
                </c:pt>
                <c:pt idx="56">
                  <c:v>51272.304320548021</c:v>
                </c:pt>
                <c:pt idx="57">
                  <c:v>52277.029653167381</c:v>
                </c:pt>
                <c:pt idx="58">
                  <c:v>53281.750262816007</c:v>
                </c:pt>
                <c:pt idx="59">
                  <c:v>54286.466154214504</c:v>
                </c:pt>
                <c:pt idx="60">
                  <c:v>55291.177332078754</c:v>
                </c:pt>
                <c:pt idx="61">
                  <c:v>56295.883801119955</c:v>
                </c:pt>
                <c:pt idx="62">
                  <c:v>57300.585566044552</c:v>
                </c:pt>
                <c:pt idx="63">
                  <c:v>58305.282631554335</c:v>
                </c:pt>
                <c:pt idx="64">
                  <c:v>59309.975002346357</c:v>
                </c:pt>
                <c:pt idx="65">
                  <c:v>60314.662683112983</c:v>
                </c:pt>
                <c:pt idx="66">
                  <c:v>61319.345678541904</c:v>
                </c:pt>
                <c:pt idx="67">
                  <c:v>62324.023993316121</c:v>
                </c:pt>
                <c:pt idx="68">
                  <c:v>63328.69763211393</c:v>
                </c:pt>
                <c:pt idx="69">
                  <c:v>64333.366599608991</c:v>
                </c:pt>
                <c:pt idx="70">
                  <c:v>65338.030900470258</c:v>
                </c:pt>
                <c:pt idx="71">
                  <c:v>66342.69053936204</c:v>
                </c:pt>
                <c:pt idx="72">
                  <c:v>67347.345520943971</c:v>
                </c:pt>
                <c:pt idx="73">
                  <c:v>68351.995849871033</c:v>
                </c:pt>
                <c:pt idx="74">
                  <c:v>69356.641530793568</c:v>
                </c:pt>
                <c:pt idx="75">
                  <c:v>70361.28256835723</c:v>
                </c:pt>
                <c:pt idx="76">
                  <c:v>71365.918967203092</c:v>
                </c:pt>
                <c:pt idx="77">
                  <c:v>72370.550731967523</c:v>
                </c:pt>
                <c:pt idx="78">
                  <c:v>73375.177867282298</c:v>
                </c:pt>
                <c:pt idx="79">
                  <c:v>74379.800377774562</c:v>
                </c:pt>
                <c:pt idx="80">
                  <c:v>75384.418268066816</c:v>
                </c:pt>
                <c:pt idx="81">
                  <c:v>76389.031542776967</c:v>
                </c:pt>
                <c:pt idx="82">
                  <c:v>77393.640206518263</c:v>
                </c:pt>
                <c:pt idx="83">
                  <c:v>78398.244263899382</c:v>
                </c:pt>
                <c:pt idx="84">
                  <c:v>79402.843719524375</c:v>
                </c:pt>
                <c:pt idx="85">
                  <c:v>80407.438577992711</c:v>
                </c:pt>
                <c:pt idx="86">
                  <c:v>81412.028843899243</c:v>
                </c:pt>
                <c:pt idx="87">
                  <c:v>82416.614521834243</c:v>
                </c:pt>
                <c:pt idx="88">
                  <c:v>83421.195616383367</c:v>
                </c:pt>
                <c:pt idx="89">
                  <c:v>84425.772132127735</c:v>
                </c:pt>
                <c:pt idx="90">
                  <c:v>85430.344073643864</c:v>
                </c:pt>
                <c:pt idx="91">
                  <c:v>86434.911445503676</c:v>
                </c:pt>
                <c:pt idx="92">
                  <c:v>87439.474252274551</c:v>
                </c:pt>
                <c:pt idx="93">
                  <c:v>88444.0324985193</c:v>
                </c:pt>
                <c:pt idx="94">
                  <c:v>89448.586188796166</c:v>
                </c:pt>
                <c:pt idx="95">
                  <c:v>90453.135327658849</c:v>
                </c:pt>
                <c:pt idx="96">
                  <c:v>91457.679919656468</c:v>
                </c:pt>
                <c:pt idx="97">
                  <c:v>92462.21996933363</c:v>
                </c:pt>
                <c:pt idx="98">
                  <c:v>93466.755481230401</c:v>
                </c:pt>
                <c:pt idx="99">
                  <c:v>94471.286459882263</c:v>
                </c:pt>
                <c:pt idx="100">
                  <c:v>95475.812909820204</c:v>
                </c:pt>
                <c:pt idx="101">
                  <c:v>96480.334835570684</c:v>
                </c:pt>
                <c:pt idx="102">
                  <c:v>97484.852241655622</c:v>
                </c:pt>
                <c:pt idx="103">
                  <c:v>98489.365132592415</c:v>
                </c:pt>
                <c:pt idx="104">
                  <c:v>99493.873512893973</c:v>
                </c:pt>
                <c:pt idx="105">
                  <c:v>100498.37738706867</c:v>
                </c:pt>
                <c:pt idx="106">
                  <c:v>101502.87675962038</c:v>
                </c:pt>
                <c:pt idx="107">
                  <c:v>102507.37163504848</c:v>
                </c:pt>
                <c:pt idx="108">
                  <c:v>103511.86201784783</c:v>
                </c:pt>
                <c:pt idx="109">
                  <c:v>104516.34791250882</c:v>
                </c:pt>
                <c:pt idx="110">
                  <c:v>105520.82932351736</c:v>
                </c:pt>
                <c:pt idx="111">
                  <c:v>106525.30625535485</c:v>
                </c:pt>
                <c:pt idx="112">
                  <c:v>107529.77871249821</c:v>
                </c:pt>
                <c:pt idx="113">
                  <c:v>108534.24669941992</c:v>
                </c:pt>
                <c:pt idx="114">
                  <c:v>109538.71022058796</c:v>
                </c:pt>
                <c:pt idx="115">
                  <c:v>110543.16928046584</c:v>
                </c:pt>
                <c:pt idx="116">
                  <c:v>111547.62388351264</c:v>
                </c:pt>
                <c:pt idx="117">
                  <c:v>112552.07403418294</c:v>
                </c:pt>
                <c:pt idx="118">
                  <c:v>113556.51973692692</c:v>
                </c:pt>
                <c:pt idx="119">
                  <c:v>114560.96099619025</c:v>
                </c:pt>
                <c:pt idx="120">
                  <c:v>115565.39781641422</c:v>
                </c:pt>
                <c:pt idx="121">
                  <c:v>116569.83020203562</c:v>
                </c:pt>
                <c:pt idx="122">
                  <c:v>117574.25815748687</c:v>
                </c:pt>
                <c:pt idx="123">
                  <c:v>118578.6816871959</c:v>
                </c:pt>
                <c:pt idx="124">
                  <c:v>119583.10079558624</c:v>
                </c:pt>
                <c:pt idx="125">
                  <c:v>120587.51548707702</c:v>
                </c:pt>
                <c:pt idx="126">
                  <c:v>121591.92576608292</c:v>
                </c:pt>
              </c:numCache>
            </c:numRef>
          </c:xVal>
          <c:yVal>
            <c:numRef>
              <c:f>'15-7-2010'!$G$42:$G$168</c:f>
              <c:numCache>
                <c:formatCode>0.0</c:formatCode>
                <c:ptCount val="127"/>
                <c:pt idx="0">
                  <c:v>47</c:v>
                </c:pt>
                <c:pt idx="1">
                  <c:v>46.574230405619318</c:v>
                </c:pt>
                <c:pt idx="2">
                  <c:v>45.877743370936457</c:v>
                </c:pt>
                <c:pt idx="3">
                  <c:v>44.972858543042094</c:v>
                </c:pt>
                <c:pt idx="4">
                  <c:v>44.018507642867625</c:v>
                </c:pt>
                <c:pt idx="5">
                  <c:v>43.013027910095516</c:v>
                </c:pt>
                <c:pt idx="6">
                  <c:v>41.954870064481263</c:v>
                </c:pt>
                <c:pt idx="7">
                  <c:v>40.84263394691952</c:v>
                </c:pt>
                <c:pt idx="8">
                  <c:v>39.675109527544095</c:v>
                </c:pt>
                <c:pt idx="9">
                  <c:v>38.451323827403847</c:v>
                </c:pt>
                <c:pt idx="10">
                  <c:v>37.170594308861574</c:v>
                </c:pt>
                <c:pt idx="11">
                  <c:v>35.832589282406325</c:v>
                </c:pt>
                <c:pt idx="12">
                  <c:v>34.437395847617907</c:v>
                </c:pt>
                <c:pt idx="13">
                  <c:v>32.985595825226468</c:v>
                </c:pt>
                <c:pt idx="14">
                  <c:v>31.478350034763945</c:v>
                </c:pt>
                <c:pt idx="15">
                  <c:v>29.917491114280399</c:v>
                </c:pt>
                <c:pt idx="16">
                  <c:v>28.305624847077802</c:v>
                </c:pt>
                <c:pt idx="17">
                  <c:v>26.646239632381246</c:v>
                </c:pt>
                <c:pt idx="18">
                  <c:v>24.943823282781032</c:v>
                </c:pt>
                <c:pt idx="19">
                  <c:v>23.203985713212674</c:v>
                </c:pt>
                <c:pt idx="20">
                  <c:v>21.433585255458588</c:v>
                </c:pt>
                <c:pt idx="21">
                  <c:v>19.64085522589907</c:v>
                </c:pt>
                <c:pt idx="22">
                  <c:v>17.835525911443522</c:v>
                </c:pt>
                <c:pt idx="23">
                  <c:v>16.0289352140428</c:v>
                </c:pt>
                <c:pt idx="24">
                  <c:v>14.234118670544854</c:v>
                </c:pt>
                <c:pt idx="25">
                  <c:v>12.465866260985388</c:v>
                </c:pt>
                <c:pt idx="26">
                  <c:v>10.740729093684614</c:v>
                </c:pt>
                <c:pt idx="27">
                  <c:v>9.0769533837797471</c:v>
                </c:pt>
                <c:pt idx="28">
                  <c:v>7.4943116732264663</c:v>
                </c:pt>
                <c:pt idx="29">
                  <c:v>6.0137913372492342</c:v>
                </c:pt>
                <c:pt idx="30">
                  <c:v>4.6570871483080154</c:v>
                </c:pt>
                <c:pt idx="31">
                  <c:v>3.4458265824495578</c:v>
                </c:pt>
                <c:pt idx="32">
                  <c:v>2.4004312938937202</c:v>
                </c:pt>
                <c:pt idx="33">
                  <c:v>1.5384815597025094</c:v>
                </c:pt>
                <c:pt idx="34">
                  <c:v>0.87239423038584551</c:v>
                </c:pt>
                <c:pt idx="35">
                  <c:v>0.40613001773654334</c:v>
                </c:pt>
                <c:pt idx="36">
                  <c:v>0.13046104883456791</c:v>
                </c:pt>
                <c:pt idx="37">
                  <c:v>1.5862773058104303E-2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9167616"/>
        <c:axId val="179169536"/>
      </c:scatterChart>
      <c:valAx>
        <c:axId val="179167616"/>
        <c:scaling>
          <c:orientation val="minMax"/>
          <c:max val="5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79169536"/>
        <c:crosses val="autoZero"/>
        <c:crossBetween val="midCat"/>
      </c:valAx>
      <c:valAx>
        <c:axId val="179169536"/>
        <c:scaling>
          <c:orientation val="minMax"/>
          <c:max val="50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(mS/cm)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79167616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419101</xdr:colOff>
      <xdr:row>7</xdr:row>
      <xdr:rowOff>9525</xdr:rowOff>
    </xdr:from>
    <xdr:to>
      <xdr:col>4</xdr:col>
      <xdr:colOff>352426</xdr:colOff>
      <xdr:row>9</xdr:row>
      <xdr:rowOff>54667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14:m>
                <m:oMath xmlns:m="http://schemas.openxmlformats.org/officeDocument/2006/math">
                  <m:f>
                    <m:fPr>
                      <m:ctrlPr>
                        <a:rPr lang="nl-NL" sz="1200" i="1">
                          <a:latin typeface="Cambria Math"/>
                        </a:rPr>
                      </m:ctrlPr>
                    </m:fPr>
                    <m:num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𝑥</m:t>
                          </m:r>
                        </m:sub>
                      </m:sSub>
                    </m:num>
                    <m:den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0</m:t>
                          </m:r>
                        </m:sub>
                      </m:sSub>
                    </m:den>
                  </m:f>
                  <m:r>
                    <a:rPr lang="en-US" sz="1200" b="0" i="0">
                      <a:latin typeface="Cambria Math"/>
                    </a:rPr>
                    <m:t>=</m:t>
                  </m:r>
                  <m:sSup>
                    <m:sSupPr>
                      <m:ctrlPr>
                        <a:rPr lang="nl-NL" sz="1200" i="1">
                          <a:latin typeface="Cambria Math"/>
                        </a:rPr>
                      </m:ctrlPr>
                    </m:sSupPr>
                    <m:e>
                      <m:d>
                        <m:dPr>
                          <m:begChr m:val="["/>
                          <m:endChr m:val="]"/>
                          <m:ctrlPr>
                            <a:rPr lang="en-US" sz="1200" b="0" i="1">
                              <a:latin typeface="Cambria Math"/>
                            </a:rPr>
                          </m:ctrlPr>
                        </m:dPr>
                        <m:e>
                          <m:r>
                            <a:rPr lang="en-US" sz="1200" b="0" i="1">
                              <a:latin typeface="Cambria Math"/>
                            </a:rPr>
                            <m:t>1−</m:t>
                          </m:r>
                          <m:f>
                            <m:f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fPr>
                            <m:num>
                              <m:r>
                                <a:rPr lang="en-US" sz="1200" b="0" i="1">
                                  <a:latin typeface="Cambria Math"/>
                                </a:rPr>
                                <m:t>𝐾𝑎</m:t>
                              </m:r>
                              <m:d>
                                <m:dPr>
                                  <m:begChr m:val="|"/>
                                  <m:endChr m:val="|"/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dPr>
                                <m:e>
                                  <m:sSub>
                                    <m:sSubPr>
                                      <m:ctrlPr>
                                        <a:rPr lang="en-US" sz="1200" b="0" i="1">
                                          <a:latin typeface="Cambria Math"/>
                                        </a:rPr>
                                      </m:ctrlPr>
                                    </m:sSubPr>
                                    <m:e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𝑄</m:t>
                                      </m:r>
                                    </m:e>
                                    <m:sub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𝑟</m:t>
                                      </m:r>
                                    </m:sub>
                                  </m:sSub>
                                </m:e>
                              </m:d>
                            </m:num>
                            <m:den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𝐷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𝐴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</m:den>
                          </m:f>
                          <m:d>
                            <m:d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dPr>
                            <m:e>
                              <m:sSup>
                                <m:sSup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p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𝑒</m:t>
                                  </m:r>
                                </m:e>
                                <m:sup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𝑥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/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𝑎</m:t>
                                  </m:r>
                                </m:sup>
                              </m:sSup>
                              <m:r>
                                <a:rPr lang="en-US" sz="1200" b="0" i="1">
                                  <a:latin typeface="Cambria Math"/>
                                </a:rPr>
                                <m:t>−1</m:t>
                              </m:r>
                            </m:e>
                          </m:d>
                        </m:e>
                      </m:d>
                    </m:e>
                    <m:sup>
                      <m:r>
                        <a:rPr lang="en-US" sz="1200" b="0" i="1">
                          <a:latin typeface="Cambria Math"/>
                        </a:rPr>
                        <m:t>𝐾</m:t>
                      </m:r>
                    </m:sup>
                  </m:sSup>
                </m:oMath>
              </a14:m>
              <a:r>
                <a:rPr lang="nl-NL" sz="1200"/>
                <a:t> (1)</a:t>
              </a:r>
            </a:p>
          </xdr:txBody>
        </xdr:sp>
      </mc:Choice>
      <mc:Fallback xmlns="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/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𝑥</a:t>
              </a:r>
              <a:r>
                <a:rPr lang="nl-NL" sz="1200" b="0" i="0">
                  <a:latin typeface="Cambria Math"/>
                </a:rPr>
                <a:t>/</a:t>
              </a:r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0 =[1−𝐾𝑎|𝑄_𝑟 |/(𝐷_0 𝐴_0 ) (𝑒^(𝑥/𝑎)−1)]</a:t>
              </a:r>
              <a:r>
                <a:rPr lang="nl-NL" sz="1200" b="0" i="0">
                  <a:latin typeface="Cambria Math"/>
                </a:rPr>
                <a:t>^</a:t>
              </a:r>
              <a:r>
                <a:rPr lang="en-US" sz="1200" b="0" i="0">
                  <a:latin typeface="Cambria Math"/>
                </a:rPr>
                <a:t>𝐾</a:t>
              </a:r>
              <a:r>
                <a:rPr lang="nl-NL" sz="1200"/>
                <a:t> (1)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24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24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24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24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40"/>
  <sheetViews>
    <sheetView tabSelected="1" zoomScaleNormal="100" workbookViewId="0">
      <selection activeCell="G31" sqref="G31"/>
    </sheetView>
  </sheetViews>
  <sheetFormatPr defaultColWidth="9.109375" defaultRowHeight="14.4" x14ac:dyDescent="0.3"/>
  <cols>
    <col min="1" max="1" width="9.109375" style="3"/>
    <col min="2" max="2" width="20.44140625" style="3" bestFit="1" customWidth="1"/>
    <col min="3" max="16384" width="9.109375" style="3"/>
  </cols>
  <sheetData>
    <row r="1" spans="2:5" ht="15.75" thickBot="1" x14ac:dyDescent="0.3"/>
    <row r="2" spans="2:5" x14ac:dyDescent="0.3">
      <c r="B2" s="136" t="s">
        <v>62</v>
      </c>
      <c r="C2" s="137"/>
      <c r="D2" s="137"/>
      <c r="E2" s="138"/>
    </row>
    <row r="3" spans="2:5" x14ac:dyDescent="0.3">
      <c r="B3" s="139"/>
      <c r="C3" s="140"/>
      <c r="D3" s="140"/>
      <c r="E3" s="141"/>
    </row>
    <row r="4" spans="2:5" x14ac:dyDescent="0.3">
      <c r="B4" s="139"/>
      <c r="C4" s="140"/>
      <c r="D4" s="140"/>
      <c r="E4" s="141"/>
    </row>
    <row r="5" spans="2:5" x14ac:dyDescent="0.3">
      <c r="B5" s="139"/>
      <c r="C5" s="140"/>
      <c r="D5" s="140"/>
      <c r="E5" s="141"/>
    </row>
    <row r="6" spans="2:5" x14ac:dyDescent="0.3">
      <c r="B6" s="139"/>
      <c r="C6" s="140"/>
      <c r="D6" s="140"/>
      <c r="E6" s="141"/>
    </row>
    <row r="7" spans="2:5" x14ac:dyDescent="0.3">
      <c r="B7" s="139"/>
      <c r="C7" s="140"/>
      <c r="D7" s="140"/>
      <c r="E7" s="141"/>
    </row>
    <row r="8" spans="2:5" x14ac:dyDescent="0.3">
      <c r="B8" s="139"/>
      <c r="C8" s="140"/>
      <c r="D8" s="140"/>
      <c r="E8" s="141"/>
    </row>
    <row r="9" spans="2:5" x14ac:dyDescent="0.3">
      <c r="B9" s="139"/>
      <c r="C9" s="140"/>
      <c r="D9" s="140"/>
      <c r="E9" s="141"/>
    </row>
    <row r="10" spans="2:5" x14ac:dyDescent="0.3">
      <c r="B10" s="139"/>
      <c r="C10" s="140"/>
      <c r="D10" s="140"/>
      <c r="E10" s="141"/>
    </row>
    <row r="11" spans="2:5" x14ac:dyDescent="0.3">
      <c r="B11" s="139"/>
      <c r="C11" s="140"/>
      <c r="D11" s="140"/>
      <c r="E11" s="141"/>
    </row>
    <row r="12" spans="2:5" ht="15" thickBot="1" x14ac:dyDescent="0.35">
      <c r="B12" s="142"/>
      <c r="C12" s="143"/>
      <c r="D12" s="143"/>
      <c r="E12" s="144"/>
    </row>
    <row r="13" spans="2:5" ht="15.75" thickBot="1" x14ac:dyDescent="0.3"/>
    <row r="14" spans="2:5" ht="15.75" thickBot="1" x14ac:dyDescent="0.3">
      <c r="B14" s="133" t="s">
        <v>61</v>
      </c>
      <c r="C14" s="134"/>
      <c r="D14" s="134"/>
      <c r="E14" s="135"/>
    </row>
    <row r="15" spans="2:5" ht="15.75" thickBot="1" x14ac:dyDescent="0.3">
      <c r="B15" s="130" t="s">
        <v>65</v>
      </c>
      <c r="C15" s="131"/>
      <c r="D15" s="131"/>
      <c r="E15" s="132"/>
    </row>
    <row r="16" spans="2:5" ht="15.75" thickBot="1" x14ac:dyDescent="0.3"/>
    <row r="17" spans="2:5" ht="15.75" thickBot="1" x14ac:dyDescent="0.3">
      <c r="B17" s="133" t="s">
        <v>3</v>
      </c>
      <c r="C17" s="134"/>
      <c r="D17" s="134"/>
      <c r="E17" s="135"/>
    </row>
    <row r="18" spans="2:5" ht="15" x14ac:dyDescent="0.25">
      <c r="B18" s="27" t="s">
        <v>8</v>
      </c>
      <c r="C18" s="8" t="s">
        <v>9</v>
      </c>
      <c r="D18" s="107">
        <v>14000</v>
      </c>
      <c r="E18" s="10" t="s">
        <v>10</v>
      </c>
    </row>
    <row r="19" spans="2:5" ht="15" x14ac:dyDescent="0.25">
      <c r="B19" s="20" t="s">
        <v>14</v>
      </c>
      <c r="C19" s="15" t="s">
        <v>15</v>
      </c>
      <c r="D19" s="100">
        <f>D18*EXP(-D22/D20)</f>
        <v>5150.3121764001926</v>
      </c>
      <c r="E19" s="17" t="s">
        <v>10</v>
      </c>
    </row>
    <row r="20" spans="2:5" ht="15" x14ac:dyDescent="0.25">
      <c r="B20" s="23" t="s">
        <v>52</v>
      </c>
      <c r="C20" s="15" t="s">
        <v>20</v>
      </c>
      <c r="D20" s="100">
        <v>2000</v>
      </c>
      <c r="E20" s="22" t="s">
        <v>7</v>
      </c>
    </row>
    <row r="21" spans="2:5" ht="15" x14ac:dyDescent="0.25">
      <c r="B21" s="53" t="s">
        <v>58</v>
      </c>
      <c r="C21" s="15" t="s">
        <v>23</v>
      </c>
      <c r="D21" s="100">
        <v>15000</v>
      </c>
      <c r="E21" s="22" t="s">
        <v>7</v>
      </c>
    </row>
    <row r="22" spans="2:5" ht="15" x14ac:dyDescent="0.25">
      <c r="B22" s="53" t="s">
        <v>57</v>
      </c>
      <c r="C22" s="15" t="s">
        <v>25</v>
      </c>
      <c r="D22" s="1">
        <v>2000</v>
      </c>
      <c r="E22" s="17" t="s">
        <v>7</v>
      </c>
    </row>
    <row r="23" spans="2:5" ht="15.75" thickBot="1" x14ac:dyDescent="0.3">
      <c r="B23" s="85" t="s">
        <v>28</v>
      </c>
      <c r="C23" s="37" t="s">
        <v>29</v>
      </c>
      <c r="D23" s="101">
        <v>4</v>
      </c>
      <c r="E23" s="87" t="s">
        <v>7</v>
      </c>
    </row>
    <row r="24" spans="2:5" ht="15.75" thickBot="1" x14ac:dyDescent="0.3"/>
    <row r="25" spans="2:5" ht="15.75" thickBot="1" x14ac:dyDescent="0.3">
      <c r="B25" s="133" t="s">
        <v>11</v>
      </c>
      <c r="C25" s="134"/>
      <c r="D25" s="134"/>
      <c r="E25" s="135"/>
    </row>
    <row r="26" spans="2:5" ht="15" x14ac:dyDescent="0.25">
      <c r="B26" s="145">
        <v>40371</v>
      </c>
      <c r="C26" s="146"/>
      <c r="D26" s="146"/>
      <c r="E26" s="147"/>
    </row>
    <row r="27" spans="2:5" ht="15" x14ac:dyDescent="0.25">
      <c r="B27" s="124">
        <v>40372</v>
      </c>
      <c r="C27" s="125"/>
      <c r="D27" s="125"/>
      <c r="E27" s="126"/>
    </row>
    <row r="28" spans="2:5" ht="15" x14ac:dyDescent="0.25">
      <c r="B28" s="124">
        <v>40373</v>
      </c>
      <c r="C28" s="125"/>
      <c r="D28" s="125"/>
      <c r="E28" s="126"/>
    </row>
    <row r="29" spans="2:5" ht="15" x14ac:dyDescent="0.25">
      <c r="B29" s="124">
        <v>40374</v>
      </c>
      <c r="C29" s="125"/>
      <c r="D29" s="125"/>
      <c r="E29" s="126"/>
    </row>
    <row r="30" spans="2:5" ht="15" x14ac:dyDescent="0.25">
      <c r="B30" s="124"/>
      <c r="C30" s="125"/>
      <c r="D30" s="125"/>
      <c r="E30" s="126"/>
    </row>
    <row r="31" spans="2:5" ht="15" x14ac:dyDescent="0.25">
      <c r="B31" s="124"/>
      <c r="C31" s="125"/>
      <c r="D31" s="125"/>
      <c r="E31" s="126"/>
    </row>
    <row r="32" spans="2:5" ht="15" x14ac:dyDescent="0.25">
      <c r="B32" s="124"/>
      <c r="C32" s="125"/>
      <c r="D32" s="125"/>
      <c r="E32" s="126"/>
    </row>
    <row r="33" spans="2:5" ht="15" x14ac:dyDescent="0.25">
      <c r="B33" s="124"/>
      <c r="C33" s="125"/>
      <c r="D33" s="125"/>
      <c r="E33" s="126"/>
    </row>
    <row r="34" spans="2:5" ht="15" x14ac:dyDescent="0.25">
      <c r="B34" s="124"/>
      <c r="C34" s="125"/>
      <c r="D34" s="125"/>
      <c r="E34" s="126"/>
    </row>
    <row r="35" spans="2:5" ht="15" x14ac:dyDescent="0.25">
      <c r="B35" s="124"/>
      <c r="C35" s="125"/>
      <c r="D35" s="125"/>
      <c r="E35" s="126"/>
    </row>
    <row r="36" spans="2:5" ht="15" x14ac:dyDescent="0.25">
      <c r="B36" s="124"/>
      <c r="C36" s="125"/>
      <c r="D36" s="125"/>
      <c r="E36" s="126"/>
    </row>
    <row r="37" spans="2:5" x14ac:dyDescent="0.3">
      <c r="B37" s="124"/>
      <c r="C37" s="125"/>
      <c r="D37" s="125"/>
      <c r="E37" s="126"/>
    </row>
    <row r="38" spans="2:5" x14ac:dyDescent="0.3">
      <c r="B38" s="124"/>
      <c r="C38" s="125"/>
      <c r="D38" s="125"/>
      <c r="E38" s="126"/>
    </row>
    <row r="39" spans="2:5" x14ac:dyDescent="0.3">
      <c r="B39" s="124"/>
      <c r="C39" s="125"/>
      <c r="D39" s="125"/>
      <c r="E39" s="126"/>
    </row>
    <row r="40" spans="2:5" ht="15" thickBot="1" x14ac:dyDescent="0.35">
      <c r="B40" s="127"/>
      <c r="C40" s="128"/>
      <c r="D40" s="128"/>
      <c r="E40" s="129"/>
    </row>
  </sheetData>
  <mergeCells count="20">
    <mergeCell ref="B2:E12"/>
    <mergeCell ref="B14:E14"/>
    <mergeCell ref="B25:E25"/>
    <mergeCell ref="B26:E26"/>
    <mergeCell ref="B27:E27"/>
    <mergeCell ref="B38:E38"/>
    <mergeCell ref="B39:E39"/>
    <mergeCell ref="B40:E40"/>
    <mergeCell ref="B15:E15"/>
    <mergeCell ref="B17:E17"/>
    <mergeCell ref="B31:E31"/>
    <mergeCell ref="B32:E32"/>
    <mergeCell ref="B33:E33"/>
    <mergeCell ref="B34:E34"/>
    <mergeCell ref="B35:E35"/>
    <mergeCell ref="B37:E37"/>
    <mergeCell ref="B36:E36"/>
    <mergeCell ref="B28:E28"/>
    <mergeCell ref="B29:E29"/>
    <mergeCell ref="B30:E3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K169"/>
  <sheetViews>
    <sheetView workbookViewId="0">
      <selection activeCell="E4" sqref="E4"/>
    </sheetView>
  </sheetViews>
  <sheetFormatPr defaultColWidth="8.44140625" defaultRowHeight="14.4" x14ac:dyDescent="0.3"/>
  <cols>
    <col min="1" max="1" width="19.88671875" style="3" customWidth="1"/>
    <col min="2" max="2" width="6.6640625" style="21" customWidth="1"/>
    <col min="3" max="3" width="8.44140625" style="21" customWidth="1"/>
    <col min="4" max="4" width="8.109375" style="21" customWidth="1"/>
    <col min="5" max="5" width="10" style="3" customWidth="1"/>
    <col min="6" max="6" width="9.33203125" style="3" bestFit="1" customWidth="1"/>
    <col min="7" max="7" width="6.88671875" style="3" customWidth="1"/>
    <col min="8" max="8" width="10.44140625" style="3" bestFit="1" customWidth="1"/>
    <col min="9" max="12" width="6.44140625" style="3" customWidth="1"/>
    <col min="13" max="13" width="10.109375" style="3" bestFit="1" customWidth="1"/>
    <col min="14" max="17" width="6.44140625" style="3" customWidth="1"/>
    <col min="18" max="19" width="9.44140625" style="3" customWidth="1"/>
    <col min="20" max="20" width="9.88671875" style="3" customWidth="1"/>
    <col min="21" max="22" width="6.44140625" style="3" customWidth="1"/>
    <col min="23" max="23" width="8" style="3" customWidth="1"/>
    <col min="24" max="24" width="6.88671875" style="3" customWidth="1"/>
    <col min="25" max="256" width="8.44140625" style="3"/>
    <col min="257" max="257" width="17.88671875" style="3" customWidth="1"/>
    <col min="258" max="258" width="6.6640625" style="3" customWidth="1"/>
    <col min="259" max="259" width="7.44140625" style="3" customWidth="1"/>
    <col min="260" max="260" width="8.109375" style="3" customWidth="1"/>
    <col min="261" max="261" width="10" style="3" customWidth="1"/>
    <col min="262" max="262" width="8" style="3" customWidth="1"/>
    <col min="263" max="263" width="6.88671875" style="3" customWidth="1"/>
    <col min="264" max="264" width="7.44140625" style="3" customWidth="1"/>
    <col min="265" max="273" width="6.44140625" style="3" customWidth="1"/>
    <col min="274" max="275" width="9.44140625" style="3" customWidth="1"/>
    <col min="276" max="276" width="9.88671875" style="3" customWidth="1"/>
    <col min="277" max="278" width="6.44140625" style="3" customWidth="1"/>
    <col min="279" max="279" width="8" style="3" customWidth="1"/>
    <col min="280" max="280" width="6.88671875" style="3" customWidth="1"/>
    <col min="281" max="512" width="8.44140625" style="3"/>
    <col min="513" max="513" width="17.88671875" style="3" customWidth="1"/>
    <col min="514" max="514" width="6.6640625" style="3" customWidth="1"/>
    <col min="515" max="515" width="7.44140625" style="3" customWidth="1"/>
    <col min="516" max="516" width="8.109375" style="3" customWidth="1"/>
    <col min="517" max="517" width="10" style="3" customWidth="1"/>
    <col min="518" max="518" width="8" style="3" customWidth="1"/>
    <col min="519" max="519" width="6.88671875" style="3" customWidth="1"/>
    <col min="520" max="520" width="7.44140625" style="3" customWidth="1"/>
    <col min="521" max="529" width="6.44140625" style="3" customWidth="1"/>
    <col min="530" max="531" width="9.44140625" style="3" customWidth="1"/>
    <col min="532" max="532" width="9.88671875" style="3" customWidth="1"/>
    <col min="533" max="534" width="6.44140625" style="3" customWidth="1"/>
    <col min="535" max="535" width="8" style="3" customWidth="1"/>
    <col min="536" max="536" width="6.88671875" style="3" customWidth="1"/>
    <col min="537" max="768" width="8.44140625" style="3"/>
    <col min="769" max="769" width="17.88671875" style="3" customWidth="1"/>
    <col min="770" max="770" width="6.6640625" style="3" customWidth="1"/>
    <col min="771" max="771" width="7.44140625" style="3" customWidth="1"/>
    <col min="772" max="772" width="8.109375" style="3" customWidth="1"/>
    <col min="773" max="773" width="10" style="3" customWidth="1"/>
    <col min="774" max="774" width="8" style="3" customWidth="1"/>
    <col min="775" max="775" width="6.88671875" style="3" customWidth="1"/>
    <col min="776" max="776" width="7.44140625" style="3" customWidth="1"/>
    <col min="777" max="785" width="6.44140625" style="3" customWidth="1"/>
    <col min="786" max="787" width="9.44140625" style="3" customWidth="1"/>
    <col min="788" max="788" width="9.88671875" style="3" customWidth="1"/>
    <col min="789" max="790" width="6.44140625" style="3" customWidth="1"/>
    <col min="791" max="791" width="8" style="3" customWidth="1"/>
    <col min="792" max="792" width="6.88671875" style="3" customWidth="1"/>
    <col min="793" max="1024" width="8.44140625" style="3"/>
    <col min="1025" max="1025" width="17.88671875" style="3" customWidth="1"/>
    <col min="1026" max="1026" width="6.6640625" style="3" customWidth="1"/>
    <col min="1027" max="1027" width="7.44140625" style="3" customWidth="1"/>
    <col min="1028" max="1028" width="8.109375" style="3" customWidth="1"/>
    <col min="1029" max="1029" width="10" style="3" customWidth="1"/>
    <col min="1030" max="1030" width="8" style="3" customWidth="1"/>
    <col min="1031" max="1031" width="6.88671875" style="3" customWidth="1"/>
    <col min="1032" max="1032" width="7.44140625" style="3" customWidth="1"/>
    <col min="1033" max="1041" width="6.44140625" style="3" customWidth="1"/>
    <col min="1042" max="1043" width="9.44140625" style="3" customWidth="1"/>
    <col min="1044" max="1044" width="9.88671875" style="3" customWidth="1"/>
    <col min="1045" max="1046" width="6.44140625" style="3" customWidth="1"/>
    <col min="1047" max="1047" width="8" style="3" customWidth="1"/>
    <col min="1048" max="1048" width="6.88671875" style="3" customWidth="1"/>
    <col min="1049" max="1280" width="8.44140625" style="3"/>
    <col min="1281" max="1281" width="17.88671875" style="3" customWidth="1"/>
    <col min="1282" max="1282" width="6.6640625" style="3" customWidth="1"/>
    <col min="1283" max="1283" width="7.44140625" style="3" customWidth="1"/>
    <col min="1284" max="1284" width="8.109375" style="3" customWidth="1"/>
    <col min="1285" max="1285" width="10" style="3" customWidth="1"/>
    <col min="1286" max="1286" width="8" style="3" customWidth="1"/>
    <col min="1287" max="1287" width="6.88671875" style="3" customWidth="1"/>
    <col min="1288" max="1288" width="7.44140625" style="3" customWidth="1"/>
    <col min="1289" max="1297" width="6.44140625" style="3" customWidth="1"/>
    <col min="1298" max="1299" width="9.44140625" style="3" customWidth="1"/>
    <col min="1300" max="1300" width="9.88671875" style="3" customWidth="1"/>
    <col min="1301" max="1302" width="6.44140625" style="3" customWidth="1"/>
    <col min="1303" max="1303" width="8" style="3" customWidth="1"/>
    <col min="1304" max="1304" width="6.88671875" style="3" customWidth="1"/>
    <col min="1305" max="1536" width="8.44140625" style="3"/>
    <col min="1537" max="1537" width="17.88671875" style="3" customWidth="1"/>
    <col min="1538" max="1538" width="6.6640625" style="3" customWidth="1"/>
    <col min="1539" max="1539" width="7.44140625" style="3" customWidth="1"/>
    <col min="1540" max="1540" width="8.109375" style="3" customWidth="1"/>
    <col min="1541" max="1541" width="10" style="3" customWidth="1"/>
    <col min="1542" max="1542" width="8" style="3" customWidth="1"/>
    <col min="1543" max="1543" width="6.88671875" style="3" customWidth="1"/>
    <col min="1544" max="1544" width="7.44140625" style="3" customWidth="1"/>
    <col min="1545" max="1553" width="6.44140625" style="3" customWidth="1"/>
    <col min="1554" max="1555" width="9.44140625" style="3" customWidth="1"/>
    <col min="1556" max="1556" width="9.88671875" style="3" customWidth="1"/>
    <col min="1557" max="1558" width="6.44140625" style="3" customWidth="1"/>
    <col min="1559" max="1559" width="8" style="3" customWidth="1"/>
    <col min="1560" max="1560" width="6.88671875" style="3" customWidth="1"/>
    <col min="1561" max="1792" width="8.44140625" style="3"/>
    <col min="1793" max="1793" width="17.88671875" style="3" customWidth="1"/>
    <col min="1794" max="1794" width="6.6640625" style="3" customWidth="1"/>
    <col min="1795" max="1795" width="7.44140625" style="3" customWidth="1"/>
    <col min="1796" max="1796" width="8.109375" style="3" customWidth="1"/>
    <col min="1797" max="1797" width="10" style="3" customWidth="1"/>
    <col min="1798" max="1798" width="8" style="3" customWidth="1"/>
    <col min="1799" max="1799" width="6.88671875" style="3" customWidth="1"/>
    <col min="1800" max="1800" width="7.44140625" style="3" customWidth="1"/>
    <col min="1801" max="1809" width="6.44140625" style="3" customWidth="1"/>
    <col min="1810" max="1811" width="9.44140625" style="3" customWidth="1"/>
    <col min="1812" max="1812" width="9.88671875" style="3" customWidth="1"/>
    <col min="1813" max="1814" width="6.44140625" style="3" customWidth="1"/>
    <col min="1815" max="1815" width="8" style="3" customWidth="1"/>
    <col min="1816" max="1816" width="6.88671875" style="3" customWidth="1"/>
    <col min="1817" max="2048" width="8.44140625" style="3"/>
    <col min="2049" max="2049" width="17.88671875" style="3" customWidth="1"/>
    <col min="2050" max="2050" width="6.6640625" style="3" customWidth="1"/>
    <col min="2051" max="2051" width="7.44140625" style="3" customWidth="1"/>
    <col min="2052" max="2052" width="8.109375" style="3" customWidth="1"/>
    <col min="2053" max="2053" width="10" style="3" customWidth="1"/>
    <col min="2054" max="2054" width="8" style="3" customWidth="1"/>
    <col min="2055" max="2055" width="6.88671875" style="3" customWidth="1"/>
    <col min="2056" max="2056" width="7.44140625" style="3" customWidth="1"/>
    <col min="2057" max="2065" width="6.44140625" style="3" customWidth="1"/>
    <col min="2066" max="2067" width="9.44140625" style="3" customWidth="1"/>
    <col min="2068" max="2068" width="9.88671875" style="3" customWidth="1"/>
    <col min="2069" max="2070" width="6.44140625" style="3" customWidth="1"/>
    <col min="2071" max="2071" width="8" style="3" customWidth="1"/>
    <col min="2072" max="2072" width="6.88671875" style="3" customWidth="1"/>
    <col min="2073" max="2304" width="8.44140625" style="3"/>
    <col min="2305" max="2305" width="17.88671875" style="3" customWidth="1"/>
    <col min="2306" max="2306" width="6.6640625" style="3" customWidth="1"/>
    <col min="2307" max="2307" width="7.44140625" style="3" customWidth="1"/>
    <col min="2308" max="2308" width="8.109375" style="3" customWidth="1"/>
    <col min="2309" max="2309" width="10" style="3" customWidth="1"/>
    <col min="2310" max="2310" width="8" style="3" customWidth="1"/>
    <col min="2311" max="2311" width="6.88671875" style="3" customWidth="1"/>
    <col min="2312" max="2312" width="7.44140625" style="3" customWidth="1"/>
    <col min="2313" max="2321" width="6.44140625" style="3" customWidth="1"/>
    <col min="2322" max="2323" width="9.44140625" style="3" customWidth="1"/>
    <col min="2324" max="2324" width="9.88671875" style="3" customWidth="1"/>
    <col min="2325" max="2326" width="6.44140625" style="3" customWidth="1"/>
    <col min="2327" max="2327" width="8" style="3" customWidth="1"/>
    <col min="2328" max="2328" width="6.88671875" style="3" customWidth="1"/>
    <col min="2329" max="2560" width="8.44140625" style="3"/>
    <col min="2561" max="2561" width="17.88671875" style="3" customWidth="1"/>
    <col min="2562" max="2562" width="6.6640625" style="3" customWidth="1"/>
    <col min="2563" max="2563" width="7.44140625" style="3" customWidth="1"/>
    <col min="2564" max="2564" width="8.109375" style="3" customWidth="1"/>
    <col min="2565" max="2565" width="10" style="3" customWidth="1"/>
    <col min="2566" max="2566" width="8" style="3" customWidth="1"/>
    <col min="2567" max="2567" width="6.88671875" style="3" customWidth="1"/>
    <col min="2568" max="2568" width="7.44140625" style="3" customWidth="1"/>
    <col min="2569" max="2577" width="6.44140625" style="3" customWidth="1"/>
    <col min="2578" max="2579" width="9.44140625" style="3" customWidth="1"/>
    <col min="2580" max="2580" width="9.88671875" style="3" customWidth="1"/>
    <col min="2581" max="2582" width="6.44140625" style="3" customWidth="1"/>
    <col min="2583" max="2583" width="8" style="3" customWidth="1"/>
    <col min="2584" max="2584" width="6.88671875" style="3" customWidth="1"/>
    <col min="2585" max="2816" width="8.44140625" style="3"/>
    <col min="2817" max="2817" width="17.88671875" style="3" customWidth="1"/>
    <col min="2818" max="2818" width="6.6640625" style="3" customWidth="1"/>
    <col min="2819" max="2819" width="7.44140625" style="3" customWidth="1"/>
    <col min="2820" max="2820" width="8.109375" style="3" customWidth="1"/>
    <col min="2821" max="2821" width="10" style="3" customWidth="1"/>
    <col min="2822" max="2822" width="8" style="3" customWidth="1"/>
    <col min="2823" max="2823" width="6.88671875" style="3" customWidth="1"/>
    <col min="2824" max="2824" width="7.44140625" style="3" customWidth="1"/>
    <col min="2825" max="2833" width="6.44140625" style="3" customWidth="1"/>
    <col min="2834" max="2835" width="9.44140625" style="3" customWidth="1"/>
    <col min="2836" max="2836" width="9.88671875" style="3" customWidth="1"/>
    <col min="2837" max="2838" width="6.44140625" style="3" customWidth="1"/>
    <col min="2839" max="2839" width="8" style="3" customWidth="1"/>
    <col min="2840" max="2840" width="6.88671875" style="3" customWidth="1"/>
    <col min="2841" max="3072" width="8.44140625" style="3"/>
    <col min="3073" max="3073" width="17.88671875" style="3" customWidth="1"/>
    <col min="3074" max="3074" width="6.6640625" style="3" customWidth="1"/>
    <col min="3075" max="3075" width="7.44140625" style="3" customWidth="1"/>
    <col min="3076" max="3076" width="8.109375" style="3" customWidth="1"/>
    <col min="3077" max="3077" width="10" style="3" customWidth="1"/>
    <col min="3078" max="3078" width="8" style="3" customWidth="1"/>
    <col min="3079" max="3079" width="6.88671875" style="3" customWidth="1"/>
    <col min="3080" max="3080" width="7.44140625" style="3" customWidth="1"/>
    <col min="3081" max="3089" width="6.44140625" style="3" customWidth="1"/>
    <col min="3090" max="3091" width="9.44140625" style="3" customWidth="1"/>
    <col min="3092" max="3092" width="9.88671875" style="3" customWidth="1"/>
    <col min="3093" max="3094" width="6.44140625" style="3" customWidth="1"/>
    <col min="3095" max="3095" width="8" style="3" customWidth="1"/>
    <col min="3096" max="3096" width="6.88671875" style="3" customWidth="1"/>
    <col min="3097" max="3328" width="8.44140625" style="3"/>
    <col min="3329" max="3329" width="17.88671875" style="3" customWidth="1"/>
    <col min="3330" max="3330" width="6.6640625" style="3" customWidth="1"/>
    <col min="3331" max="3331" width="7.44140625" style="3" customWidth="1"/>
    <col min="3332" max="3332" width="8.109375" style="3" customWidth="1"/>
    <col min="3333" max="3333" width="10" style="3" customWidth="1"/>
    <col min="3334" max="3334" width="8" style="3" customWidth="1"/>
    <col min="3335" max="3335" width="6.88671875" style="3" customWidth="1"/>
    <col min="3336" max="3336" width="7.44140625" style="3" customWidth="1"/>
    <col min="3337" max="3345" width="6.44140625" style="3" customWidth="1"/>
    <col min="3346" max="3347" width="9.44140625" style="3" customWidth="1"/>
    <col min="3348" max="3348" width="9.88671875" style="3" customWidth="1"/>
    <col min="3349" max="3350" width="6.44140625" style="3" customWidth="1"/>
    <col min="3351" max="3351" width="8" style="3" customWidth="1"/>
    <col min="3352" max="3352" width="6.88671875" style="3" customWidth="1"/>
    <col min="3353" max="3584" width="8.44140625" style="3"/>
    <col min="3585" max="3585" width="17.88671875" style="3" customWidth="1"/>
    <col min="3586" max="3586" width="6.6640625" style="3" customWidth="1"/>
    <col min="3587" max="3587" width="7.44140625" style="3" customWidth="1"/>
    <col min="3588" max="3588" width="8.109375" style="3" customWidth="1"/>
    <col min="3589" max="3589" width="10" style="3" customWidth="1"/>
    <col min="3590" max="3590" width="8" style="3" customWidth="1"/>
    <col min="3591" max="3591" width="6.88671875" style="3" customWidth="1"/>
    <col min="3592" max="3592" width="7.44140625" style="3" customWidth="1"/>
    <col min="3593" max="3601" width="6.44140625" style="3" customWidth="1"/>
    <col min="3602" max="3603" width="9.44140625" style="3" customWidth="1"/>
    <col min="3604" max="3604" width="9.88671875" style="3" customWidth="1"/>
    <col min="3605" max="3606" width="6.44140625" style="3" customWidth="1"/>
    <col min="3607" max="3607" width="8" style="3" customWidth="1"/>
    <col min="3608" max="3608" width="6.88671875" style="3" customWidth="1"/>
    <col min="3609" max="3840" width="8.44140625" style="3"/>
    <col min="3841" max="3841" width="17.88671875" style="3" customWidth="1"/>
    <col min="3842" max="3842" width="6.6640625" style="3" customWidth="1"/>
    <col min="3843" max="3843" width="7.44140625" style="3" customWidth="1"/>
    <col min="3844" max="3844" width="8.109375" style="3" customWidth="1"/>
    <col min="3845" max="3845" width="10" style="3" customWidth="1"/>
    <col min="3846" max="3846" width="8" style="3" customWidth="1"/>
    <col min="3847" max="3847" width="6.88671875" style="3" customWidth="1"/>
    <col min="3848" max="3848" width="7.44140625" style="3" customWidth="1"/>
    <col min="3849" max="3857" width="6.44140625" style="3" customWidth="1"/>
    <col min="3858" max="3859" width="9.44140625" style="3" customWidth="1"/>
    <col min="3860" max="3860" width="9.88671875" style="3" customWidth="1"/>
    <col min="3861" max="3862" width="6.44140625" style="3" customWidth="1"/>
    <col min="3863" max="3863" width="8" style="3" customWidth="1"/>
    <col min="3864" max="3864" width="6.88671875" style="3" customWidth="1"/>
    <col min="3865" max="4096" width="8.44140625" style="3"/>
    <col min="4097" max="4097" width="17.88671875" style="3" customWidth="1"/>
    <col min="4098" max="4098" width="6.6640625" style="3" customWidth="1"/>
    <col min="4099" max="4099" width="7.44140625" style="3" customWidth="1"/>
    <col min="4100" max="4100" width="8.109375" style="3" customWidth="1"/>
    <col min="4101" max="4101" width="10" style="3" customWidth="1"/>
    <col min="4102" max="4102" width="8" style="3" customWidth="1"/>
    <col min="4103" max="4103" width="6.88671875" style="3" customWidth="1"/>
    <col min="4104" max="4104" width="7.44140625" style="3" customWidth="1"/>
    <col min="4105" max="4113" width="6.44140625" style="3" customWidth="1"/>
    <col min="4114" max="4115" width="9.44140625" style="3" customWidth="1"/>
    <col min="4116" max="4116" width="9.88671875" style="3" customWidth="1"/>
    <col min="4117" max="4118" width="6.44140625" style="3" customWidth="1"/>
    <col min="4119" max="4119" width="8" style="3" customWidth="1"/>
    <col min="4120" max="4120" width="6.88671875" style="3" customWidth="1"/>
    <col min="4121" max="4352" width="8.44140625" style="3"/>
    <col min="4353" max="4353" width="17.88671875" style="3" customWidth="1"/>
    <col min="4354" max="4354" width="6.6640625" style="3" customWidth="1"/>
    <col min="4355" max="4355" width="7.44140625" style="3" customWidth="1"/>
    <col min="4356" max="4356" width="8.109375" style="3" customWidth="1"/>
    <col min="4357" max="4357" width="10" style="3" customWidth="1"/>
    <col min="4358" max="4358" width="8" style="3" customWidth="1"/>
    <col min="4359" max="4359" width="6.88671875" style="3" customWidth="1"/>
    <col min="4360" max="4360" width="7.44140625" style="3" customWidth="1"/>
    <col min="4361" max="4369" width="6.44140625" style="3" customWidth="1"/>
    <col min="4370" max="4371" width="9.44140625" style="3" customWidth="1"/>
    <col min="4372" max="4372" width="9.88671875" style="3" customWidth="1"/>
    <col min="4373" max="4374" width="6.44140625" style="3" customWidth="1"/>
    <col min="4375" max="4375" width="8" style="3" customWidth="1"/>
    <col min="4376" max="4376" width="6.88671875" style="3" customWidth="1"/>
    <col min="4377" max="4608" width="8.44140625" style="3"/>
    <col min="4609" max="4609" width="17.88671875" style="3" customWidth="1"/>
    <col min="4610" max="4610" width="6.6640625" style="3" customWidth="1"/>
    <col min="4611" max="4611" width="7.44140625" style="3" customWidth="1"/>
    <col min="4612" max="4612" width="8.109375" style="3" customWidth="1"/>
    <col min="4613" max="4613" width="10" style="3" customWidth="1"/>
    <col min="4614" max="4614" width="8" style="3" customWidth="1"/>
    <col min="4615" max="4615" width="6.88671875" style="3" customWidth="1"/>
    <col min="4616" max="4616" width="7.44140625" style="3" customWidth="1"/>
    <col min="4617" max="4625" width="6.44140625" style="3" customWidth="1"/>
    <col min="4626" max="4627" width="9.44140625" style="3" customWidth="1"/>
    <col min="4628" max="4628" width="9.88671875" style="3" customWidth="1"/>
    <col min="4629" max="4630" width="6.44140625" style="3" customWidth="1"/>
    <col min="4631" max="4631" width="8" style="3" customWidth="1"/>
    <col min="4632" max="4632" width="6.88671875" style="3" customWidth="1"/>
    <col min="4633" max="4864" width="8.44140625" style="3"/>
    <col min="4865" max="4865" width="17.88671875" style="3" customWidth="1"/>
    <col min="4866" max="4866" width="6.6640625" style="3" customWidth="1"/>
    <col min="4867" max="4867" width="7.44140625" style="3" customWidth="1"/>
    <col min="4868" max="4868" width="8.109375" style="3" customWidth="1"/>
    <col min="4869" max="4869" width="10" style="3" customWidth="1"/>
    <col min="4870" max="4870" width="8" style="3" customWidth="1"/>
    <col min="4871" max="4871" width="6.88671875" style="3" customWidth="1"/>
    <col min="4872" max="4872" width="7.44140625" style="3" customWidth="1"/>
    <col min="4873" max="4881" width="6.44140625" style="3" customWidth="1"/>
    <col min="4882" max="4883" width="9.44140625" style="3" customWidth="1"/>
    <col min="4884" max="4884" width="9.88671875" style="3" customWidth="1"/>
    <col min="4885" max="4886" width="6.44140625" style="3" customWidth="1"/>
    <col min="4887" max="4887" width="8" style="3" customWidth="1"/>
    <col min="4888" max="4888" width="6.88671875" style="3" customWidth="1"/>
    <col min="4889" max="5120" width="8.44140625" style="3"/>
    <col min="5121" max="5121" width="17.88671875" style="3" customWidth="1"/>
    <col min="5122" max="5122" width="6.6640625" style="3" customWidth="1"/>
    <col min="5123" max="5123" width="7.44140625" style="3" customWidth="1"/>
    <col min="5124" max="5124" width="8.109375" style="3" customWidth="1"/>
    <col min="5125" max="5125" width="10" style="3" customWidth="1"/>
    <col min="5126" max="5126" width="8" style="3" customWidth="1"/>
    <col min="5127" max="5127" width="6.88671875" style="3" customWidth="1"/>
    <col min="5128" max="5128" width="7.44140625" style="3" customWidth="1"/>
    <col min="5129" max="5137" width="6.44140625" style="3" customWidth="1"/>
    <col min="5138" max="5139" width="9.44140625" style="3" customWidth="1"/>
    <col min="5140" max="5140" width="9.88671875" style="3" customWidth="1"/>
    <col min="5141" max="5142" width="6.44140625" style="3" customWidth="1"/>
    <col min="5143" max="5143" width="8" style="3" customWidth="1"/>
    <col min="5144" max="5144" width="6.88671875" style="3" customWidth="1"/>
    <col min="5145" max="5376" width="8.44140625" style="3"/>
    <col min="5377" max="5377" width="17.88671875" style="3" customWidth="1"/>
    <col min="5378" max="5378" width="6.6640625" style="3" customWidth="1"/>
    <col min="5379" max="5379" width="7.44140625" style="3" customWidth="1"/>
    <col min="5380" max="5380" width="8.109375" style="3" customWidth="1"/>
    <col min="5381" max="5381" width="10" style="3" customWidth="1"/>
    <col min="5382" max="5382" width="8" style="3" customWidth="1"/>
    <col min="5383" max="5383" width="6.88671875" style="3" customWidth="1"/>
    <col min="5384" max="5384" width="7.44140625" style="3" customWidth="1"/>
    <col min="5385" max="5393" width="6.44140625" style="3" customWidth="1"/>
    <col min="5394" max="5395" width="9.44140625" style="3" customWidth="1"/>
    <col min="5396" max="5396" width="9.88671875" style="3" customWidth="1"/>
    <col min="5397" max="5398" width="6.44140625" style="3" customWidth="1"/>
    <col min="5399" max="5399" width="8" style="3" customWidth="1"/>
    <col min="5400" max="5400" width="6.88671875" style="3" customWidth="1"/>
    <col min="5401" max="5632" width="8.44140625" style="3"/>
    <col min="5633" max="5633" width="17.88671875" style="3" customWidth="1"/>
    <col min="5634" max="5634" width="6.6640625" style="3" customWidth="1"/>
    <col min="5635" max="5635" width="7.44140625" style="3" customWidth="1"/>
    <col min="5636" max="5636" width="8.109375" style="3" customWidth="1"/>
    <col min="5637" max="5637" width="10" style="3" customWidth="1"/>
    <col min="5638" max="5638" width="8" style="3" customWidth="1"/>
    <col min="5639" max="5639" width="6.88671875" style="3" customWidth="1"/>
    <col min="5640" max="5640" width="7.44140625" style="3" customWidth="1"/>
    <col min="5641" max="5649" width="6.44140625" style="3" customWidth="1"/>
    <col min="5650" max="5651" width="9.44140625" style="3" customWidth="1"/>
    <col min="5652" max="5652" width="9.88671875" style="3" customWidth="1"/>
    <col min="5653" max="5654" width="6.44140625" style="3" customWidth="1"/>
    <col min="5655" max="5655" width="8" style="3" customWidth="1"/>
    <col min="5656" max="5656" width="6.88671875" style="3" customWidth="1"/>
    <col min="5657" max="5888" width="8.44140625" style="3"/>
    <col min="5889" max="5889" width="17.88671875" style="3" customWidth="1"/>
    <col min="5890" max="5890" width="6.6640625" style="3" customWidth="1"/>
    <col min="5891" max="5891" width="7.44140625" style="3" customWidth="1"/>
    <col min="5892" max="5892" width="8.109375" style="3" customWidth="1"/>
    <col min="5893" max="5893" width="10" style="3" customWidth="1"/>
    <col min="5894" max="5894" width="8" style="3" customWidth="1"/>
    <col min="5895" max="5895" width="6.88671875" style="3" customWidth="1"/>
    <col min="5896" max="5896" width="7.44140625" style="3" customWidth="1"/>
    <col min="5897" max="5905" width="6.44140625" style="3" customWidth="1"/>
    <col min="5906" max="5907" width="9.44140625" style="3" customWidth="1"/>
    <col min="5908" max="5908" width="9.88671875" style="3" customWidth="1"/>
    <col min="5909" max="5910" width="6.44140625" style="3" customWidth="1"/>
    <col min="5911" max="5911" width="8" style="3" customWidth="1"/>
    <col min="5912" max="5912" width="6.88671875" style="3" customWidth="1"/>
    <col min="5913" max="6144" width="8.44140625" style="3"/>
    <col min="6145" max="6145" width="17.88671875" style="3" customWidth="1"/>
    <col min="6146" max="6146" width="6.6640625" style="3" customWidth="1"/>
    <col min="6147" max="6147" width="7.44140625" style="3" customWidth="1"/>
    <col min="6148" max="6148" width="8.109375" style="3" customWidth="1"/>
    <col min="6149" max="6149" width="10" style="3" customWidth="1"/>
    <col min="6150" max="6150" width="8" style="3" customWidth="1"/>
    <col min="6151" max="6151" width="6.88671875" style="3" customWidth="1"/>
    <col min="6152" max="6152" width="7.44140625" style="3" customWidth="1"/>
    <col min="6153" max="6161" width="6.44140625" style="3" customWidth="1"/>
    <col min="6162" max="6163" width="9.44140625" style="3" customWidth="1"/>
    <col min="6164" max="6164" width="9.88671875" style="3" customWidth="1"/>
    <col min="6165" max="6166" width="6.44140625" style="3" customWidth="1"/>
    <col min="6167" max="6167" width="8" style="3" customWidth="1"/>
    <col min="6168" max="6168" width="6.88671875" style="3" customWidth="1"/>
    <col min="6169" max="6400" width="8.44140625" style="3"/>
    <col min="6401" max="6401" width="17.88671875" style="3" customWidth="1"/>
    <col min="6402" max="6402" width="6.6640625" style="3" customWidth="1"/>
    <col min="6403" max="6403" width="7.44140625" style="3" customWidth="1"/>
    <col min="6404" max="6404" width="8.109375" style="3" customWidth="1"/>
    <col min="6405" max="6405" width="10" style="3" customWidth="1"/>
    <col min="6406" max="6406" width="8" style="3" customWidth="1"/>
    <col min="6407" max="6407" width="6.88671875" style="3" customWidth="1"/>
    <col min="6408" max="6408" width="7.44140625" style="3" customWidth="1"/>
    <col min="6409" max="6417" width="6.44140625" style="3" customWidth="1"/>
    <col min="6418" max="6419" width="9.44140625" style="3" customWidth="1"/>
    <col min="6420" max="6420" width="9.88671875" style="3" customWidth="1"/>
    <col min="6421" max="6422" width="6.44140625" style="3" customWidth="1"/>
    <col min="6423" max="6423" width="8" style="3" customWidth="1"/>
    <col min="6424" max="6424" width="6.88671875" style="3" customWidth="1"/>
    <col min="6425" max="6656" width="8.44140625" style="3"/>
    <col min="6657" max="6657" width="17.88671875" style="3" customWidth="1"/>
    <col min="6658" max="6658" width="6.6640625" style="3" customWidth="1"/>
    <col min="6659" max="6659" width="7.44140625" style="3" customWidth="1"/>
    <col min="6660" max="6660" width="8.109375" style="3" customWidth="1"/>
    <col min="6661" max="6661" width="10" style="3" customWidth="1"/>
    <col min="6662" max="6662" width="8" style="3" customWidth="1"/>
    <col min="6663" max="6663" width="6.88671875" style="3" customWidth="1"/>
    <col min="6664" max="6664" width="7.44140625" style="3" customWidth="1"/>
    <col min="6665" max="6673" width="6.44140625" style="3" customWidth="1"/>
    <col min="6674" max="6675" width="9.44140625" style="3" customWidth="1"/>
    <col min="6676" max="6676" width="9.88671875" style="3" customWidth="1"/>
    <col min="6677" max="6678" width="6.44140625" style="3" customWidth="1"/>
    <col min="6679" max="6679" width="8" style="3" customWidth="1"/>
    <col min="6680" max="6680" width="6.88671875" style="3" customWidth="1"/>
    <col min="6681" max="6912" width="8.44140625" style="3"/>
    <col min="6913" max="6913" width="17.88671875" style="3" customWidth="1"/>
    <col min="6914" max="6914" width="6.6640625" style="3" customWidth="1"/>
    <col min="6915" max="6915" width="7.44140625" style="3" customWidth="1"/>
    <col min="6916" max="6916" width="8.109375" style="3" customWidth="1"/>
    <col min="6917" max="6917" width="10" style="3" customWidth="1"/>
    <col min="6918" max="6918" width="8" style="3" customWidth="1"/>
    <col min="6919" max="6919" width="6.88671875" style="3" customWidth="1"/>
    <col min="6920" max="6920" width="7.44140625" style="3" customWidth="1"/>
    <col min="6921" max="6929" width="6.44140625" style="3" customWidth="1"/>
    <col min="6930" max="6931" width="9.44140625" style="3" customWidth="1"/>
    <col min="6932" max="6932" width="9.88671875" style="3" customWidth="1"/>
    <col min="6933" max="6934" width="6.44140625" style="3" customWidth="1"/>
    <col min="6935" max="6935" width="8" style="3" customWidth="1"/>
    <col min="6936" max="6936" width="6.88671875" style="3" customWidth="1"/>
    <col min="6937" max="7168" width="8.44140625" style="3"/>
    <col min="7169" max="7169" width="17.88671875" style="3" customWidth="1"/>
    <col min="7170" max="7170" width="6.6640625" style="3" customWidth="1"/>
    <col min="7171" max="7171" width="7.44140625" style="3" customWidth="1"/>
    <col min="7172" max="7172" width="8.109375" style="3" customWidth="1"/>
    <col min="7173" max="7173" width="10" style="3" customWidth="1"/>
    <col min="7174" max="7174" width="8" style="3" customWidth="1"/>
    <col min="7175" max="7175" width="6.88671875" style="3" customWidth="1"/>
    <col min="7176" max="7176" width="7.44140625" style="3" customWidth="1"/>
    <col min="7177" max="7185" width="6.44140625" style="3" customWidth="1"/>
    <col min="7186" max="7187" width="9.44140625" style="3" customWidth="1"/>
    <col min="7188" max="7188" width="9.88671875" style="3" customWidth="1"/>
    <col min="7189" max="7190" width="6.44140625" style="3" customWidth="1"/>
    <col min="7191" max="7191" width="8" style="3" customWidth="1"/>
    <col min="7192" max="7192" width="6.88671875" style="3" customWidth="1"/>
    <col min="7193" max="7424" width="8.44140625" style="3"/>
    <col min="7425" max="7425" width="17.88671875" style="3" customWidth="1"/>
    <col min="7426" max="7426" width="6.6640625" style="3" customWidth="1"/>
    <col min="7427" max="7427" width="7.44140625" style="3" customWidth="1"/>
    <col min="7428" max="7428" width="8.109375" style="3" customWidth="1"/>
    <col min="7429" max="7429" width="10" style="3" customWidth="1"/>
    <col min="7430" max="7430" width="8" style="3" customWidth="1"/>
    <col min="7431" max="7431" width="6.88671875" style="3" customWidth="1"/>
    <col min="7432" max="7432" width="7.44140625" style="3" customWidth="1"/>
    <col min="7433" max="7441" width="6.44140625" style="3" customWidth="1"/>
    <col min="7442" max="7443" width="9.44140625" style="3" customWidth="1"/>
    <col min="7444" max="7444" width="9.88671875" style="3" customWidth="1"/>
    <col min="7445" max="7446" width="6.44140625" style="3" customWidth="1"/>
    <col min="7447" max="7447" width="8" style="3" customWidth="1"/>
    <col min="7448" max="7448" width="6.88671875" style="3" customWidth="1"/>
    <col min="7449" max="7680" width="8.44140625" style="3"/>
    <col min="7681" max="7681" width="17.88671875" style="3" customWidth="1"/>
    <col min="7682" max="7682" width="6.6640625" style="3" customWidth="1"/>
    <col min="7683" max="7683" width="7.44140625" style="3" customWidth="1"/>
    <col min="7684" max="7684" width="8.109375" style="3" customWidth="1"/>
    <col min="7685" max="7685" width="10" style="3" customWidth="1"/>
    <col min="7686" max="7686" width="8" style="3" customWidth="1"/>
    <col min="7687" max="7687" width="6.88671875" style="3" customWidth="1"/>
    <col min="7688" max="7688" width="7.44140625" style="3" customWidth="1"/>
    <col min="7689" max="7697" width="6.44140625" style="3" customWidth="1"/>
    <col min="7698" max="7699" width="9.44140625" style="3" customWidth="1"/>
    <col min="7700" max="7700" width="9.88671875" style="3" customWidth="1"/>
    <col min="7701" max="7702" width="6.44140625" style="3" customWidth="1"/>
    <col min="7703" max="7703" width="8" style="3" customWidth="1"/>
    <col min="7704" max="7704" width="6.88671875" style="3" customWidth="1"/>
    <col min="7705" max="7936" width="8.44140625" style="3"/>
    <col min="7937" max="7937" width="17.88671875" style="3" customWidth="1"/>
    <col min="7938" max="7938" width="6.6640625" style="3" customWidth="1"/>
    <col min="7939" max="7939" width="7.44140625" style="3" customWidth="1"/>
    <col min="7940" max="7940" width="8.109375" style="3" customWidth="1"/>
    <col min="7941" max="7941" width="10" style="3" customWidth="1"/>
    <col min="7942" max="7942" width="8" style="3" customWidth="1"/>
    <col min="7943" max="7943" width="6.88671875" style="3" customWidth="1"/>
    <col min="7944" max="7944" width="7.44140625" style="3" customWidth="1"/>
    <col min="7945" max="7953" width="6.44140625" style="3" customWidth="1"/>
    <col min="7954" max="7955" width="9.44140625" style="3" customWidth="1"/>
    <col min="7956" max="7956" width="9.88671875" style="3" customWidth="1"/>
    <col min="7957" max="7958" width="6.44140625" style="3" customWidth="1"/>
    <col min="7959" max="7959" width="8" style="3" customWidth="1"/>
    <col min="7960" max="7960" width="6.88671875" style="3" customWidth="1"/>
    <col min="7961" max="8192" width="8.44140625" style="3"/>
    <col min="8193" max="8193" width="17.88671875" style="3" customWidth="1"/>
    <col min="8194" max="8194" width="6.6640625" style="3" customWidth="1"/>
    <col min="8195" max="8195" width="7.44140625" style="3" customWidth="1"/>
    <col min="8196" max="8196" width="8.109375" style="3" customWidth="1"/>
    <col min="8197" max="8197" width="10" style="3" customWidth="1"/>
    <col min="8198" max="8198" width="8" style="3" customWidth="1"/>
    <col min="8199" max="8199" width="6.88671875" style="3" customWidth="1"/>
    <col min="8200" max="8200" width="7.44140625" style="3" customWidth="1"/>
    <col min="8201" max="8209" width="6.44140625" style="3" customWidth="1"/>
    <col min="8210" max="8211" width="9.44140625" style="3" customWidth="1"/>
    <col min="8212" max="8212" width="9.88671875" style="3" customWidth="1"/>
    <col min="8213" max="8214" width="6.44140625" style="3" customWidth="1"/>
    <col min="8215" max="8215" width="8" style="3" customWidth="1"/>
    <col min="8216" max="8216" width="6.88671875" style="3" customWidth="1"/>
    <col min="8217" max="8448" width="8.44140625" style="3"/>
    <col min="8449" max="8449" width="17.88671875" style="3" customWidth="1"/>
    <col min="8450" max="8450" width="6.6640625" style="3" customWidth="1"/>
    <col min="8451" max="8451" width="7.44140625" style="3" customWidth="1"/>
    <col min="8452" max="8452" width="8.109375" style="3" customWidth="1"/>
    <col min="8453" max="8453" width="10" style="3" customWidth="1"/>
    <col min="8454" max="8454" width="8" style="3" customWidth="1"/>
    <col min="8455" max="8455" width="6.88671875" style="3" customWidth="1"/>
    <col min="8456" max="8456" width="7.44140625" style="3" customWidth="1"/>
    <col min="8457" max="8465" width="6.44140625" style="3" customWidth="1"/>
    <col min="8466" max="8467" width="9.44140625" style="3" customWidth="1"/>
    <col min="8468" max="8468" width="9.88671875" style="3" customWidth="1"/>
    <col min="8469" max="8470" width="6.44140625" style="3" customWidth="1"/>
    <col min="8471" max="8471" width="8" style="3" customWidth="1"/>
    <col min="8472" max="8472" width="6.88671875" style="3" customWidth="1"/>
    <col min="8473" max="8704" width="8.44140625" style="3"/>
    <col min="8705" max="8705" width="17.88671875" style="3" customWidth="1"/>
    <col min="8706" max="8706" width="6.6640625" style="3" customWidth="1"/>
    <col min="8707" max="8707" width="7.44140625" style="3" customWidth="1"/>
    <col min="8708" max="8708" width="8.109375" style="3" customWidth="1"/>
    <col min="8709" max="8709" width="10" style="3" customWidth="1"/>
    <col min="8710" max="8710" width="8" style="3" customWidth="1"/>
    <col min="8711" max="8711" width="6.88671875" style="3" customWidth="1"/>
    <col min="8712" max="8712" width="7.44140625" style="3" customWidth="1"/>
    <col min="8713" max="8721" width="6.44140625" style="3" customWidth="1"/>
    <col min="8722" max="8723" width="9.44140625" style="3" customWidth="1"/>
    <col min="8724" max="8724" width="9.88671875" style="3" customWidth="1"/>
    <col min="8725" max="8726" width="6.44140625" style="3" customWidth="1"/>
    <col min="8727" max="8727" width="8" style="3" customWidth="1"/>
    <col min="8728" max="8728" width="6.88671875" style="3" customWidth="1"/>
    <col min="8729" max="8960" width="8.44140625" style="3"/>
    <col min="8961" max="8961" width="17.88671875" style="3" customWidth="1"/>
    <col min="8962" max="8962" width="6.6640625" style="3" customWidth="1"/>
    <col min="8963" max="8963" width="7.44140625" style="3" customWidth="1"/>
    <col min="8964" max="8964" width="8.109375" style="3" customWidth="1"/>
    <col min="8965" max="8965" width="10" style="3" customWidth="1"/>
    <col min="8966" max="8966" width="8" style="3" customWidth="1"/>
    <col min="8967" max="8967" width="6.88671875" style="3" customWidth="1"/>
    <col min="8968" max="8968" width="7.44140625" style="3" customWidth="1"/>
    <col min="8969" max="8977" width="6.44140625" style="3" customWidth="1"/>
    <col min="8978" max="8979" width="9.44140625" style="3" customWidth="1"/>
    <col min="8980" max="8980" width="9.88671875" style="3" customWidth="1"/>
    <col min="8981" max="8982" width="6.44140625" style="3" customWidth="1"/>
    <col min="8983" max="8983" width="8" style="3" customWidth="1"/>
    <col min="8984" max="8984" width="6.88671875" style="3" customWidth="1"/>
    <col min="8985" max="9216" width="8.44140625" style="3"/>
    <col min="9217" max="9217" width="17.88671875" style="3" customWidth="1"/>
    <col min="9218" max="9218" width="6.6640625" style="3" customWidth="1"/>
    <col min="9219" max="9219" width="7.44140625" style="3" customWidth="1"/>
    <col min="9220" max="9220" width="8.109375" style="3" customWidth="1"/>
    <col min="9221" max="9221" width="10" style="3" customWidth="1"/>
    <col min="9222" max="9222" width="8" style="3" customWidth="1"/>
    <col min="9223" max="9223" width="6.88671875" style="3" customWidth="1"/>
    <col min="9224" max="9224" width="7.44140625" style="3" customWidth="1"/>
    <col min="9225" max="9233" width="6.44140625" style="3" customWidth="1"/>
    <col min="9234" max="9235" width="9.44140625" style="3" customWidth="1"/>
    <col min="9236" max="9236" width="9.88671875" style="3" customWidth="1"/>
    <col min="9237" max="9238" width="6.44140625" style="3" customWidth="1"/>
    <col min="9239" max="9239" width="8" style="3" customWidth="1"/>
    <col min="9240" max="9240" width="6.88671875" style="3" customWidth="1"/>
    <col min="9241" max="9472" width="8.44140625" style="3"/>
    <col min="9473" max="9473" width="17.88671875" style="3" customWidth="1"/>
    <col min="9474" max="9474" width="6.6640625" style="3" customWidth="1"/>
    <col min="9475" max="9475" width="7.44140625" style="3" customWidth="1"/>
    <col min="9476" max="9476" width="8.109375" style="3" customWidth="1"/>
    <col min="9477" max="9477" width="10" style="3" customWidth="1"/>
    <col min="9478" max="9478" width="8" style="3" customWidth="1"/>
    <col min="9479" max="9479" width="6.88671875" style="3" customWidth="1"/>
    <col min="9480" max="9480" width="7.44140625" style="3" customWidth="1"/>
    <col min="9481" max="9489" width="6.44140625" style="3" customWidth="1"/>
    <col min="9490" max="9491" width="9.44140625" style="3" customWidth="1"/>
    <col min="9492" max="9492" width="9.88671875" style="3" customWidth="1"/>
    <col min="9493" max="9494" width="6.44140625" style="3" customWidth="1"/>
    <col min="9495" max="9495" width="8" style="3" customWidth="1"/>
    <col min="9496" max="9496" width="6.88671875" style="3" customWidth="1"/>
    <col min="9497" max="9728" width="8.44140625" style="3"/>
    <col min="9729" max="9729" width="17.88671875" style="3" customWidth="1"/>
    <col min="9730" max="9730" width="6.6640625" style="3" customWidth="1"/>
    <col min="9731" max="9731" width="7.44140625" style="3" customWidth="1"/>
    <col min="9732" max="9732" width="8.109375" style="3" customWidth="1"/>
    <col min="9733" max="9733" width="10" style="3" customWidth="1"/>
    <col min="9734" max="9734" width="8" style="3" customWidth="1"/>
    <col min="9735" max="9735" width="6.88671875" style="3" customWidth="1"/>
    <col min="9736" max="9736" width="7.44140625" style="3" customWidth="1"/>
    <col min="9737" max="9745" width="6.44140625" style="3" customWidth="1"/>
    <col min="9746" max="9747" width="9.44140625" style="3" customWidth="1"/>
    <col min="9748" max="9748" width="9.88671875" style="3" customWidth="1"/>
    <col min="9749" max="9750" width="6.44140625" style="3" customWidth="1"/>
    <col min="9751" max="9751" width="8" style="3" customWidth="1"/>
    <col min="9752" max="9752" width="6.88671875" style="3" customWidth="1"/>
    <col min="9753" max="9984" width="8.44140625" style="3"/>
    <col min="9985" max="9985" width="17.88671875" style="3" customWidth="1"/>
    <col min="9986" max="9986" width="6.6640625" style="3" customWidth="1"/>
    <col min="9987" max="9987" width="7.44140625" style="3" customWidth="1"/>
    <col min="9988" max="9988" width="8.109375" style="3" customWidth="1"/>
    <col min="9989" max="9989" width="10" style="3" customWidth="1"/>
    <col min="9990" max="9990" width="8" style="3" customWidth="1"/>
    <col min="9991" max="9991" width="6.88671875" style="3" customWidth="1"/>
    <col min="9992" max="9992" width="7.44140625" style="3" customWidth="1"/>
    <col min="9993" max="10001" width="6.44140625" style="3" customWidth="1"/>
    <col min="10002" max="10003" width="9.44140625" style="3" customWidth="1"/>
    <col min="10004" max="10004" width="9.88671875" style="3" customWidth="1"/>
    <col min="10005" max="10006" width="6.44140625" style="3" customWidth="1"/>
    <col min="10007" max="10007" width="8" style="3" customWidth="1"/>
    <col min="10008" max="10008" width="6.88671875" style="3" customWidth="1"/>
    <col min="10009" max="10240" width="8.44140625" style="3"/>
    <col min="10241" max="10241" width="17.88671875" style="3" customWidth="1"/>
    <col min="10242" max="10242" width="6.6640625" style="3" customWidth="1"/>
    <col min="10243" max="10243" width="7.44140625" style="3" customWidth="1"/>
    <col min="10244" max="10244" width="8.109375" style="3" customWidth="1"/>
    <col min="10245" max="10245" width="10" style="3" customWidth="1"/>
    <col min="10246" max="10246" width="8" style="3" customWidth="1"/>
    <col min="10247" max="10247" width="6.88671875" style="3" customWidth="1"/>
    <col min="10248" max="10248" width="7.44140625" style="3" customWidth="1"/>
    <col min="10249" max="10257" width="6.44140625" style="3" customWidth="1"/>
    <col min="10258" max="10259" width="9.44140625" style="3" customWidth="1"/>
    <col min="10260" max="10260" width="9.88671875" style="3" customWidth="1"/>
    <col min="10261" max="10262" width="6.44140625" style="3" customWidth="1"/>
    <col min="10263" max="10263" width="8" style="3" customWidth="1"/>
    <col min="10264" max="10264" width="6.88671875" style="3" customWidth="1"/>
    <col min="10265" max="10496" width="8.44140625" style="3"/>
    <col min="10497" max="10497" width="17.88671875" style="3" customWidth="1"/>
    <col min="10498" max="10498" width="6.6640625" style="3" customWidth="1"/>
    <col min="10499" max="10499" width="7.44140625" style="3" customWidth="1"/>
    <col min="10500" max="10500" width="8.109375" style="3" customWidth="1"/>
    <col min="10501" max="10501" width="10" style="3" customWidth="1"/>
    <col min="10502" max="10502" width="8" style="3" customWidth="1"/>
    <col min="10503" max="10503" width="6.88671875" style="3" customWidth="1"/>
    <col min="10504" max="10504" width="7.44140625" style="3" customWidth="1"/>
    <col min="10505" max="10513" width="6.44140625" style="3" customWidth="1"/>
    <col min="10514" max="10515" width="9.44140625" style="3" customWidth="1"/>
    <col min="10516" max="10516" width="9.88671875" style="3" customWidth="1"/>
    <col min="10517" max="10518" width="6.44140625" style="3" customWidth="1"/>
    <col min="10519" max="10519" width="8" style="3" customWidth="1"/>
    <col min="10520" max="10520" width="6.88671875" style="3" customWidth="1"/>
    <col min="10521" max="10752" width="8.44140625" style="3"/>
    <col min="10753" max="10753" width="17.88671875" style="3" customWidth="1"/>
    <col min="10754" max="10754" width="6.6640625" style="3" customWidth="1"/>
    <col min="10755" max="10755" width="7.44140625" style="3" customWidth="1"/>
    <col min="10756" max="10756" width="8.109375" style="3" customWidth="1"/>
    <col min="10757" max="10757" width="10" style="3" customWidth="1"/>
    <col min="10758" max="10758" width="8" style="3" customWidth="1"/>
    <col min="10759" max="10759" width="6.88671875" style="3" customWidth="1"/>
    <col min="10760" max="10760" width="7.44140625" style="3" customWidth="1"/>
    <col min="10761" max="10769" width="6.44140625" style="3" customWidth="1"/>
    <col min="10770" max="10771" width="9.44140625" style="3" customWidth="1"/>
    <col min="10772" max="10772" width="9.88671875" style="3" customWidth="1"/>
    <col min="10773" max="10774" width="6.44140625" style="3" customWidth="1"/>
    <col min="10775" max="10775" width="8" style="3" customWidth="1"/>
    <col min="10776" max="10776" width="6.88671875" style="3" customWidth="1"/>
    <col min="10777" max="11008" width="8.44140625" style="3"/>
    <col min="11009" max="11009" width="17.88671875" style="3" customWidth="1"/>
    <col min="11010" max="11010" width="6.6640625" style="3" customWidth="1"/>
    <col min="11011" max="11011" width="7.44140625" style="3" customWidth="1"/>
    <col min="11012" max="11012" width="8.109375" style="3" customWidth="1"/>
    <col min="11013" max="11013" width="10" style="3" customWidth="1"/>
    <col min="11014" max="11014" width="8" style="3" customWidth="1"/>
    <col min="11015" max="11015" width="6.88671875" style="3" customWidth="1"/>
    <col min="11016" max="11016" width="7.44140625" style="3" customWidth="1"/>
    <col min="11017" max="11025" width="6.44140625" style="3" customWidth="1"/>
    <col min="11026" max="11027" width="9.44140625" style="3" customWidth="1"/>
    <col min="11028" max="11028" width="9.88671875" style="3" customWidth="1"/>
    <col min="11029" max="11030" width="6.44140625" style="3" customWidth="1"/>
    <col min="11031" max="11031" width="8" style="3" customWidth="1"/>
    <col min="11032" max="11032" width="6.88671875" style="3" customWidth="1"/>
    <col min="11033" max="11264" width="8.44140625" style="3"/>
    <col min="11265" max="11265" width="17.88671875" style="3" customWidth="1"/>
    <col min="11266" max="11266" width="6.6640625" style="3" customWidth="1"/>
    <col min="11267" max="11267" width="7.44140625" style="3" customWidth="1"/>
    <col min="11268" max="11268" width="8.109375" style="3" customWidth="1"/>
    <col min="11269" max="11269" width="10" style="3" customWidth="1"/>
    <col min="11270" max="11270" width="8" style="3" customWidth="1"/>
    <col min="11271" max="11271" width="6.88671875" style="3" customWidth="1"/>
    <col min="11272" max="11272" width="7.44140625" style="3" customWidth="1"/>
    <col min="11273" max="11281" width="6.44140625" style="3" customWidth="1"/>
    <col min="11282" max="11283" width="9.44140625" style="3" customWidth="1"/>
    <col min="11284" max="11284" width="9.88671875" style="3" customWidth="1"/>
    <col min="11285" max="11286" width="6.44140625" style="3" customWidth="1"/>
    <col min="11287" max="11287" width="8" style="3" customWidth="1"/>
    <col min="11288" max="11288" width="6.88671875" style="3" customWidth="1"/>
    <col min="11289" max="11520" width="8.44140625" style="3"/>
    <col min="11521" max="11521" width="17.88671875" style="3" customWidth="1"/>
    <col min="11522" max="11522" width="6.6640625" style="3" customWidth="1"/>
    <col min="11523" max="11523" width="7.44140625" style="3" customWidth="1"/>
    <col min="11524" max="11524" width="8.109375" style="3" customWidth="1"/>
    <col min="11525" max="11525" width="10" style="3" customWidth="1"/>
    <col min="11526" max="11526" width="8" style="3" customWidth="1"/>
    <col min="11527" max="11527" width="6.88671875" style="3" customWidth="1"/>
    <col min="11528" max="11528" width="7.44140625" style="3" customWidth="1"/>
    <col min="11529" max="11537" width="6.44140625" style="3" customWidth="1"/>
    <col min="11538" max="11539" width="9.44140625" style="3" customWidth="1"/>
    <col min="11540" max="11540" width="9.88671875" style="3" customWidth="1"/>
    <col min="11541" max="11542" width="6.44140625" style="3" customWidth="1"/>
    <col min="11543" max="11543" width="8" style="3" customWidth="1"/>
    <col min="11544" max="11544" width="6.88671875" style="3" customWidth="1"/>
    <col min="11545" max="11776" width="8.44140625" style="3"/>
    <col min="11777" max="11777" width="17.88671875" style="3" customWidth="1"/>
    <col min="11778" max="11778" width="6.6640625" style="3" customWidth="1"/>
    <col min="11779" max="11779" width="7.44140625" style="3" customWidth="1"/>
    <col min="11780" max="11780" width="8.109375" style="3" customWidth="1"/>
    <col min="11781" max="11781" width="10" style="3" customWidth="1"/>
    <col min="11782" max="11782" width="8" style="3" customWidth="1"/>
    <col min="11783" max="11783" width="6.88671875" style="3" customWidth="1"/>
    <col min="11784" max="11784" width="7.44140625" style="3" customWidth="1"/>
    <col min="11785" max="11793" width="6.44140625" style="3" customWidth="1"/>
    <col min="11794" max="11795" width="9.44140625" style="3" customWidth="1"/>
    <col min="11796" max="11796" width="9.88671875" style="3" customWidth="1"/>
    <col min="11797" max="11798" width="6.44140625" style="3" customWidth="1"/>
    <col min="11799" max="11799" width="8" style="3" customWidth="1"/>
    <col min="11800" max="11800" width="6.88671875" style="3" customWidth="1"/>
    <col min="11801" max="12032" width="8.44140625" style="3"/>
    <col min="12033" max="12033" width="17.88671875" style="3" customWidth="1"/>
    <col min="12034" max="12034" width="6.6640625" style="3" customWidth="1"/>
    <col min="12035" max="12035" width="7.44140625" style="3" customWidth="1"/>
    <col min="12036" max="12036" width="8.109375" style="3" customWidth="1"/>
    <col min="12037" max="12037" width="10" style="3" customWidth="1"/>
    <col min="12038" max="12038" width="8" style="3" customWidth="1"/>
    <col min="12039" max="12039" width="6.88671875" style="3" customWidth="1"/>
    <col min="12040" max="12040" width="7.44140625" style="3" customWidth="1"/>
    <col min="12041" max="12049" width="6.44140625" style="3" customWidth="1"/>
    <col min="12050" max="12051" width="9.44140625" style="3" customWidth="1"/>
    <col min="12052" max="12052" width="9.88671875" style="3" customWidth="1"/>
    <col min="12053" max="12054" width="6.44140625" style="3" customWidth="1"/>
    <col min="12055" max="12055" width="8" style="3" customWidth="1"/>
    <col min="12056" max="12056" width="6.88671875" style="3" customWidth="1"/>
    <col min="12057" max="12288" width="8.44140625" style="3"/>
    <col min="12289" max="12289" width="17.88671875" style="3" customWidth="1"/>
    <col min="12290" max="12290" width="6.6640625" style="3" customWidth="1"/>
    <col min="12291" max="12291" width="7.44140625" style="3" customWidth="1"/>
    <col min="12292" max="12292" width="8.109375" style="3" customWidth="1"/>
    <col min="12293" max="12293" width="10" style="3" customWidth="1"/>
    <col min="12294" max="12294" width="8" style="3" customWidth="1"/>
    <col min="12295" max="12295" width="6.88671875" style="3" customWidth="1"/>
    <col min="12296" max="12296" width="7.44140625" style="3" customWidth="1"/>
    <col min="12297" max="12305" width="6.44140625" style="3" customWidth="1"/>
    <col min="12306" max="12307" width="9.44140625" style="3" customWidth="1"/>
    <col min="12308" max="12308" width="9.88671875" style="3" customWidth="1"/>
    <col min="12309" max="12310" width="6.44140625" style="3" customWidth="1"/>
    <col min="12311" max="12311" width="8" style="3" customWidth="1"/>
    <col min="12312" max="12312" width="6.88671875" style="3" customWidth="1"/>
    <col min="12313" max="12544" width="8.44140625" style="3"/>
    <col min="12545" max="12545" width="17.88671875" style="3" customWidth="1"/>
    <col min="12546" max="12546" width="6.6640625" style="3" customWidth="1"/>
    <col min="12547" max="12547" width="7.44140625" style="3" customWidth="1"/>
    <col min="12548" max="12548" width="8.109375" style="3" customWidth="1"/>
    <col min="12549" max="12549" width="10" style="3" customWidth="1"/>
    <col min="12550" max="12550" width="8" style="3" customWidth="1"/>
    <col min="12551" max="12551" width="6.88671875" style="3" customWidth="1"/>
    <col min="12552" max="12552" width="7.44140625" style="3" customWidth="1"/>
    <col min="12553" max="12561" width="6.44140625" style="3" customWidth="1"/>
    <col min="12562" max="12563" width="9.44140625" style="3" customWidth="1"/>
    <col min="12564" max="12564" width="9.88671875" style="3" customWidth="1"/>
    <col min="12565" max="12566" width="6.44140625" style="3" customWidth="1"/>
    <col min="12567" max="12567" width="8" style="3" customWidth="1"/>
    <col min="12568" max="12568" width="6.88671875" style="3" customWidth="1"/>
    <col min="12569" max="12800" width="8.44140625" style="3"/>
    <col min="12801" max="12801" width="17.88671875" style="3" customWidth="1"/>
    <col min="12802" max="12802" width="6.6640625" style="3" customWidth="1"/>
    <col min="12803" max="12803" width="7.44140625" style="3" customWidth="1"/>
    <col min="12804" max="12804" width="8.109375" style="3" customWidth="1"/>
    <col min="12805" max="12805" width="10" style="3" customWidth="1"/>
    <col min="12806" max="12806" width="8" style="3" customWidth="1"/>
    <col min="12807" max="12807" width="6.88671875" style="3" customWidth="1"/>
    <col min="12808" max="12808" width="7.44140625" style="3" customWidth="1"/>
    <col min="12809" max="12817" width="6.44140625" style="3" customWidth="1"/>
    <col min="12818" max="12819" width="9.44140625" style="3" customWidth="1"/>
    <col min="12820" max="12820" width="9.88671875" style="3" customWidth="1"/>
    <col min="12821" max="12822" width="6.44140625" style="3" customWidth="1"/>
    <col min="12823" max="12823" width="8" style="3" customWidth="1"/>
    <col min="12824" max="12824" width="6.88671875" style="3" customWidth="1"/>
    <col min="12825" max="13056" width="8.44140625" style="3"/>
    <col min="13057" max="13057" width="17.88671875" style="3" customWidth="1"/>
    <col min="13058" max="13058" width="6.6640625" style="3" customWidth="1"/>
    <col min="13059" max="13059" width="7.44140625" style="3" customWidth="1"/>
    <col min="13060" max="13060" width="8.109375" style="3" customWidth="1"/>
    <col min="13061" max="13061" width="10" style="3" customWidth="1"/>
    <col min="13062" max="13062" width="8" style="3" customWidth="1"/>
    <col min="13063" max="13063" width="6.88671875" style="3" customWidth="1"/>
    <col min="13064" max="13064" width="7.44140625" style="3" customWidth="1"/>
    <col min="13065" max="13073" width="6.44140625" style="3" customWidth="1"/>
    <col min="13074" max="13075" width="9.44140625" style="3" customWidth="1"/>
    <col min="13076" max="13076" width="9.88671875" style="3" customWidth="1"/>
    <col min="13077" max="13078" width="6.44140625" style="3" customWidth="1"/>
    <col min="13079" max="13079" width="8" style="3" customWidth="1"/>
    <col min="13080" max="13080" width="6.88671875" style="3" customWidth="1"/>
    <col min="13081" max="13312" width="8.44140625" style="3"/>
    <col min="13313" max="13313" width="17.88671875" style="3" customWidth="1"/>
    <col min="13314" max="13314" width="6.6640625" style="3" customWidth="1"/>
    <col min="13315" max="13315" width="7.44140625" style="3" customWidth="1"/>
    <col min="13316" max="13316" width="8.109375" style="3" customWidth="1"/>
    <col min="13317" max="13317" width="10" style="3" customWidth="1"/>
    <col min="13318" max="13318" width="8" style="3" customWidth="1"/>
    <col min="13319" max="13319" width="6.88671875" style="3" customWidth="1"/>
    <col min="13320" max="13320" width="7.44140625" style="3" customWidth="1"/>
    <col min="13321" max="13329" width="6.44140625" style="3" customWidth="1"/>
    <col min="13330" max="13331" width="9.44140625" style="3" customWidth="1"/>
    <col min="13332" max="13332" width="9.88671875" style="3" customWidth="1"/>
    <col min="13333" max="13334" width="6.44140625" style="3" customWidth="1"/>
    <col min="13335" max="13335" width="8" style="3" customWidth="1"/>
    <col min="13336" max="13336" width="6.88671875" style="3" customWidth="1"/>
    <col min="13337" max="13568" width="8.44140625" style="3"/>
    <col min="13569" max="13569" width="17.88671875" style="3" customWidth="1"/>
    <col min="13570" max="13570" width="6.6640625" style="3" customWidth="1"/>
    <col min="13571" max="13571" width="7.44140625" style="3" customWidth="1"/>
    <col min="13572" max="13572" width="8.109375" style="3" customWidth="1"/>
    <col min="13573" max="13573" width="10" style="3" customWidth="1"/>
    <col min="13574" max="13574" width="8" style="3" customWidth="1"/>
    <col min="13575" max="13575" width="6.88671875" style="3" customWidth="1"/>
    <col min="13576" max="13576" width="7.44140625" style="3" customWidth="1"/>
    <col min="13577" max="13585" width="6.44140625" style="3" customWidth="1"/>
    <col min="13586" max="13587" width="9.44140625" style="3" customWidth="1"/>
    <col min="13588" max="13588" width="9.88671875" style="3" customWidth="1"/>
    <col min="13589" max="13590" width="6.44140625" style="3" customWidth="1"/>
    <col min="13591" max="13591" width="8" style="3" customWidth="1"/>
    <col min="13592" max="13592" width="6.88671875" style="3" customWidth="1"/>
    <col min="13593" max="13824" width="8.44140625" style="3"/>
    <col min="13825" max="13825" width="17.88671875" style="3" customWidth="1"/>
    <col min="13826" max="13826" width="6.6640625" style="3" customWidth="1"/>
    <col min="13827" max="13827" width="7.44140625" style="3" customWidth="1"/>
    <col min="13828" max="13828" width="8.109375" style="3" customWidth="1"/>
    <col min="13829" max="13829" width="10" style="3" customWidth="1"/>
    <col min="13830" max="13830" width="8" style="3" customWidth="1"/>
    <col min="13831" max="13831" width="6.88671875" style="3" customWidth="1"/>
    <col min="13832" max="13832" width="7.44140625" style="3" customWidth="1"/>
    <col min="13833" max="13841" width="6.44140625" style="3" customWidth="1"/>
    <col min="13842" max="13843" width="9.44140625" style="3" customWidth="1"/>
    <col min="13844" max="13844" width="9.88671875" style="3" customWidth="1"/>
    <col min="13845" max="13846" width="6.44140625" style="3" customWidth="1"/>
    <col min="13847" max="13847" width="8" style="3" customWidth="1"/>
    <col min="13848" max="13848" width="6.88671875" style="3" customWidth="1"/>
    <col min="13849" max="14080" width="8.44140625" style="3"/>
    <col min="14081" max="14081" width="17.88671875" style="3" customWidth="1"/>
    <col min="14082" max="14082" width="6.6640625" style="3" customWidth="1"/>
    <col min="14083" max="14083" width="7.44140625" style="3" customWidth="1"/>
    <col min="14084" max="14084" width="8.109375" style="3" customWidth="1"/>
    <col min="14085" max="14085" width="10" style="3" customWidth="1"/>
    <col min="14086" max="14086" width="8" style="3" customWidth="1"/>
    <col min="14087" max="14087" width="6.88671875" style="3" customWidth="1"/>
    <col min="14088" max="14088" width="7.44140625" style="3" customWidth="1"/>
    <col min="14089" max="14097" width="6.44140625" style="3" customWidth="1"/>
    <col min="14098" max="14099" width="9.44140625" style="3" customWidth="1"/>
    <col min="14100" max="14100" width="9.88671875" style="3" customWidth="1"/>
    <col min="14101" max="14102" width="6.44140625" style="3" customWidth="1"/>
    <col min="14103" max="14103" width="8" style="3" customWidth="1"/>
    <col min="14104" max="14104" width="6.88671875" style="3" customWidth="1"/>
    <col min="14105" max="14336" width="8.44140625" style="3"/>
    <col min="14337" max="14337" width="17.88671875" style="3" customWidth="1"/>
    <col min="14338" max="14338" width="6.6640625" style="3" customWidth="1"/>
    <col min="14339" max="14339" width="7.44140625" style="3" customWidth="1"/>
    <col min="14340" max="14340" width="8.109375" style="3" customWidth="1"/>
    <col min="14341" max="14341" width="10" style="3" customWidth="1"/>
    <col min="14342" max="14342" width="8" style="3" customWidth="1"/>
    <col min="14343" max="14343" width="6.88671875" style="3" customWidth="1"/>
    <col min="14344" max="14344" width="7.44140625" style="3" customWidth="1"/>
    <col min="14345" max="14353" width="6.44140625" style="3" customWidth="1"/>
    <col min="14354" max="14355" width="9.44140625" style="3" customWidth="1"/>
    <col min="14356" max="14356" width="9.88671875" style="3" customWidth="1"/>
    <col min="14357" max="14358" width="6.44140625" style="3" customWidth="1"/>
    <col min="14359" max="14359" width="8" style="3" customWidth="1"/>
    <col min="14360" max="14360" width="6.88671875" style="3" customWidth="1"/>
    <col min="14361" max="14592" width="8.44140625" style="3"/>
    <col min="14593" max="14593" width="17.88671875" style="3" customWidth="1"/>
    <col min="14594" max="14594" width="6.6640625" style="3" customWidth="1"/>
    <col min="14595" max="14595" width="7.44140625" style="3" customWidth="1"/>
    <col min="14596" max="14596" width="8.109375" style="3" customWidth="1"/>
    <col min="14597" max="14597" width="10" style="3" customWidth="1"/>
    <col min="14598" max="14598" width="8" style="3" customWidth="1"/>
    <col min="14599" max="14599" width="6.88671875" style="3" customWidth="1"/>
    <col min="14600" max="14600" width="7.44140625" style="3" customWidth="1"/>
    <col min="14601" max="14609" width="6.44140625" style="3" customWidth="1"/>
    <col min="14610" max="14611" width="9.44140625" style="3" customWidth="1"/>
    <col min="14612" max="14612" width="9.88671875" style="3" customWidth="1"/>
    <col min="14613" max="14614" width="6.44140625" style="3" customWidth="1"/>
    <col min="14615" max="14615" width="8" style="3" customWidth="1"/>
    <col min="14616" max="14616" width="6.88671875" style="3" customWidth="1"/>
    <col min="14617" max="14848" width="8.44140625" style="3"/>
    <col min="14849" max="14849" width="17.88671875" style="3" customWidth="1"/>
    <col min="14850" max="14850" width="6.6640625" style="3" customWidth="1"/>
    <col min="14851" max="14851" width="7.44140625" style="3" customWidth="1"/>
    <col min="14852" max="14852" width="8.109375" style="3" customWidth="1"/>
    <col min="14853" max="14853" width="10" style="3" customWidth="1"/>
    <col min="14854" max="14854" width="8" style="3" customWidth="1"/>
    <col min="14855" max="14855" width="6.88671875" style="3" customWidth="1"/>
    <col min="14856" max="14856" width="7.44140625" style="3" customWidth="1"/>
    <col min="14857" max="14865" width="6.44140625" style="3" customWidth="1"/>
    <col min="14866" max="14867" width="9.44140625" style="3" customWidth="1"/>
    <col min="14868" max="14868" width="9.88671875" style="3" customWidth="1"/>
    <col min="14869" max="14870" width="6.44140625" style="3" customWidth="1"/>
    <col min="14871" max="14871" width="8" style="3" customWidth="1"/>
    <col min="14872" max="14872" width="6.88671875" style="3" customWidth="1"/>
    <col min="14873" max="15104" width="8.44140625" style="3"/>
    <col min="15105" max="15105" width="17.88671875" style="3" customWidth="1"/>
    <col min="15106" max="15106" width="6.6640625" style="3" customWidth="1"/>
    <col min="15107" max="15107" width="7.44140625" style="3" customWidth="1"/>
    <col min="15108" max="15108" width="8.109375" style="3" customWidth="1"/>
    <col min="15109" max="15109" width="10" style="3" customWidth="1"/>
    <col min="15110" max="15110" width="8" style="3" customWidth="1"/>
    <col min="15111" max="15111" width="6.88671875" style="3" customWidth="1"/>
    <col min="15112" max="15112" width="7.44140625" style="3" customWidth="1"/>
    <col min="15113" max="15121" width="6.44140625" style="3" customWidth="1"/>
    <col min="15122" max="15123" width="9.44140625" style="3" customWidth="1"/>
    <col min="15124" max="15124" width="9.88671875" style="3" customWidth="1"/>
    <col min="15125" max="15126" width="6.44140625" style="3" customWidth="1"/>
    <col min="15127" max="15127" width="8" style="3" customWidth="1"/>
    <col min="15128" max="15128" width="6.88671875" style="3" customWidth="1"/>
    <col min="15129" max="15360" width="8.44140625" style="3"/>
    <col min="15361" max="15361" width="17.88671875" style="3" customWidth="1"/>
    <col min="15362" max="15362" width="6.6640625" style="3" customWidth="1"/>
    <col min="15363" max="15363" width="7.44140625" style="3" customWidth="1"/>
    <col min="15364" max="15364" width="8.109375" style="3" customWidth="1"/>
    <col min="15365" max="15365" width="10" style="3" customWidth="1"/>
    <col min="15366" max="15366" width="8" style="3" customWidth="1"/>
    <col min="15367" max="15367" width="6.88671875" style="3" customWidth="1"/>
    <col min="15368" max="15368" width="7.44140625" style="3" customWidth="1"/>
    <col min="15369" max="15377" width="6.44140625" style="3" customWidth="1"/>
    <col min="15378" max="15379" width="9.44140625" style="3" customWidth="1"/>
    <col min="15380" max="15380" width="9.88671875" style="3" customWidth="1"/>
    <col min="15381" max="15382" width="6.44140625" style="3" customWidth="1"/>
    <col min="15383" max="15383" width="8" style="3" customWidth="1"/>
    <col min="15384" max="15384" width="6.88671875" style="3" customWidth="1"/>
    <col min="15385" max="15616" width="8.44140625" style="3"/>
    <col min="15617" max="15617" width="17.88671875" style="3" customWidth="1"/>
    <col min="15618" max="15618" width="6.6640625" style="3" customWidth="1"/>
    <col min="15619" max="15619" width="7.44140625" style="3" customWidth="1"/>
    <col min="15620" max="15620" width="8.109375" style="3" customWidth="1"/>
    <col min="15621" max="15621" width="10" style="3" customWidth="1"/>
    <col min="15622" max="15622" width="8" style="3" customWidth="1"/>
    <col min="15623" max="15623" width="6.88671875" style="3" customWidth="1"/>
    <col min="15624" max="15624" width="7.44140625" style="3" customWidth="1"/>
    <col min="15625" max="15633" width="6.44140625" style="3" customWidth="1"/>
    <col min="15634" max="15635" width="9.44140625" style="3" customWidth="1"/>
    <col min="15636" max="15636" width="9.88671875" style="3" customWidth="1"/>
    <col min="15637" max="15638" width="6.44140625" style="3" customWidth="1"/>
    <col min="15639" max="15639" width="8" style="3" customWidth="1"/>
    <col min="15640" max="15640" width="6.88671875" style="3" customWidth="1"/>
    <col min="15641" max="15872" width="8.44140625" style="3"/>
    <col min="15873" max="15873" width="17.88671875" style="3" customWidth="1"/>
    <col min="15874" max="15874" width="6.6640625" style="3" customWidth="1"/>
    <col min="15875" max="15875" width="7.44140625" style="3" customWidth="1"/>
    <col min="15876" max="15876" width="8.109375" style="3" customWidth="1"/>
    <col min="15877" max="15877" width="10" style="3" customWidth="1"/>
    <col min="15878" max="15878" width="8" style="3" customWidth="1"/>
    <col min="15879" max="15879" width="6.88671875" style="3" customWidth="1"/>
    <col min="15880" max="15880" width="7.44140625" style="3" customWidth="1"/>
    <col min="15881" max="15889" width="6.44140625" style="3" customWidth="1"/>
    <col min="15890" max="15891" width="9.44140625" style="3" customWidth="1"/>
    <col min="15892" max="15892" width="9.88671875" style="3" customWidth="1"/>
    <col min="15893" max="15894" width="6.44140625" style="3" customWidth="1"/>
    <col min="15895" max="15895" width="8" style="3" customWidth="1"/>
    <col min="15896" max="15896" width="6.88671875" style="3" customWidth="1"/>
    <col min="15897" max="16128" width="8.44140625" style="3"/>
    <col min="16129" max="16129" width="17.88671875" style="3" customWidth="1"/>
    <col min="16130" max="16130" width="6.6640625" style="3" customWidth="1"/>
    <col min="16131" max="16131" width="7.44140625" style="3" customWidth="1"/>
    <col min="16132" max="16132" width="8.109375" style="3" customWidth="1"/>
    <col min="16133" max="16133" width="10" style="3" customWidth="1"/>
    <col min="16134" max="16134" width="8" style="3" customWidth="1"/>
    <col min="16135" max="16135" width="6.88671875" style="3" customWidth="1"/>
    <col min="16136" max="16136" width="7.44140625" style="3" customWidth="1"/>
    <col min="16137" max="16145" width="6.44140625" style="3" customWidth="1"/>
    <col min="16146" max="16147" width="9.44140625" style="3" customWidth="1"/>
    <col min="16148" max="16148" width="9.88671875" style="3" customWidth="1"/>
    <col min="16149" max="16150" width="6.44140625" style="3" customWidth="1"/>
    <col min="16151" max="16151" width="8" style="3" customWidth="1"/>
    <col min="16152" max="16152" width="6.88671875" style="3" customWidth="1"/>
    <col min="16153" max="16384" width="8.44140625" style="3"/>
  </cols>
  <sheetData>
    <row r="1" spans="1:17" ht="15.6" x14ac:dyDescent="0.3">
      <c r="A1" s="2" t="s">
        <v>4</v>
      </c>
      <c r="B1" s="3"/>
      <c r="C1" s="3"/>
      <c r="D1" s="3"/>
    </row>
    <row r="2" spans="1:17" ht="16.5" thickBot="1" x14ac:dyDescent="0.3">
      <c r="A2" s="4" t="s">
        <v>66</v>
      </c>
      <c r="B2" s="3"/>
      <c r="C2" s="3"/>
      <c r="D2" s="3"/>
    </row>
    <row r="3" spans="1:17" ht="15.75" thickBot="1" x14ac:dyDescent="0.3">
      <c r="A3" s="157" t="s">
        <v>55</v>
      </c>
      <c r="B3" s="158"/>
      <c r="C3" s="158"/>
      <c r="D3" s="159"/>
      <c r="F3" s="163" t="s">
        <v>11</v>
      </c>
      <c r="G3" s="164"/>
      <c r="H3" s="164"/>
      <c r="I3" s="165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49.5</v>
      </c>
      <c r="D5" s="17" t="s">
        <v>67</v>
      </c>
      <c r="F5" s="112">
        <v>0</v>
      </c>
      <c r="G5" s="108">
        <v>50</v>
      </c>
      <c r="H5" s="110">
        <v>0</v>
      </c>
      <c r="I5" s="102">
        <v>44.455714285714286</v>
      </c>
      <c r="Q5" s="13"/>
    </row>
    <row r="6" spans="1:17" ht="15" x14ac:dyDescent="0.25">
      <c r="A6" s="20" t="s">
        <v>21</v>
      </c>
      <c r="B6" s="15" t="s">
        <v>22</v>
      </c>
      <c r="C6" s="16">
        <v>10000</v>
      </c>
      <c r="D6" s="17" t="s">
        <v>7</v>
      </c>
      <c r="F6" s="113">
        <f>2.7358848*1000</f>
        <v>2735.8847999999998</v>
      </c>
      <c r="G6" s="19">
        <v>50</v>
      </c>
      <c r="H6" s="111">
        <f>2.7358848*1000</f>
        <v>2735.8847999999998</v>
      </c>
      <c r="I6" s="103">
        <v>43.3</v>
      </c>
      <c r="K6" s="21"/>
      <c r="L6" s="21"/>
      <c r="M6" s="21"/>
    </row>
    <row r="7" spans="1:17" x14ac:dyDescent="0.3">
      <c r="A7" s="20" t="s">
        <v>24</v>
      </c>
      <c r="B7" s="15" t="s">
        <v>1</v>
      </c>
      <c r="C7" s="169">
        <v>2.2999999999999998</v>
      </c>
      <c r="D7" s="17" t="s">
        <v>7</v>
      </c>
      <c r="F7" s="113">
        <f>5.4717696*1000</f>
        <v>5471.7695999999996</v>
      </c>
      <c r="G7" s="19">
        <v>50</v>
      </c>
      <c r="H7" s="111">
        <f>5.4717696*1000</f>
        <v>5471.7695999999996</v>
      </c>
      <c r="I7" s="103">
        <v>39.553333333333335</v>
      </c>
      <c r="K7" s="21"/>
      <c r="L7" s="21"/>
      <c r="M7" s="21"/>
      <c r="Q7" s="13"/>
    </row>
    <row r="8" spans="1:17" ht="15.75" thickBot="1" x14ac:dyDescent="0.3">
      <c r="A8" s="36" t="s">
        <v>26</v>
      </c>
      <c r="B8" s="37" t="s">
        <v>27</v>
      </c>
      <c r="C8" s="92">
        <v>0</v>
      </c>
      <c r="D8" s="93" t="s">
        <v>13</v>
      </c>
      <c r="F8" s="113">
        <f>8.2076544*1000</f>
        <v>8207.6543999999994</v>
      </c>
      <c r="G8" s="19">
        <v>48.576000000000001</v>
      </c>
      <c r="H8" s="111">
        <f>8.2076544*1000</f>
        <v>8207.6543999999994</v>
      </c>
      <c r="I8" s="103">
        <v>33.79666666666666</v>
      </c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113">
        <f>10.9435392*1000</f>
        <v>10943.539199999999</v>
      </c>
      <c r="G9" s="19">
        <v>47.093333333333334</v>
      </c>
      <c r="H9" s="111">
        <f>10.9435392*1000</f>
        <v>10943.539199999999</v>
      </c>
      <c r="I9" s="103">
        <v>29.732500000000002</v>
      </c>
      <c r="K9" s="21"/>
      <c r="L9" s="21"/>
      <c r="M9" s="21"/>
      <c r="Q9" s="13"/>
    </row>
    <row r="10" spans="1:17" ht="15.75" thickBot="1" x14ac:dyDescent="0.3">
      <c r="A10" s="160" t="s">
        <v>53</v>
      </c>
      <c r="B10" s="161"/>
      <c r="C10" s="161"/>
      <c r="D10" s="162"/>
      <c r="E10" s="21"/>
      <c r="F10" s="113">
        <f>13.679424*1000</f>
        <v>13679.423999999999</v>
      </c>
      <c r="G10" s="19">
        <v>45.721428571428582</v>
      </c>
      <c r="H10" s="111">
        <f>19.1511936*1000</f>
        <v>19151.193599999999</v>
      </c>
      <c r="I10" s="103">
        <v>16.592500000000001</v>
      </c>
      <c r="K10" s="21"/>
      <c r="L10" s="21"/>
      <c r="M10" s="21"/>
      <c r="Q10" s="13"/>
    </row>
    <row r="11" spans="1:17" ht="15" x14ac:dyDescent="0.25">
      <c r="A11" s="27" t="s">
        <v>19</v>
      </c>
      <c r="B11" s="8" t="s">
        <v>0</v>
      </c>
      <c r="C11" s="28">
        <v>0.35</v>
      </c>
      <c r="D11" s="29"/>
      <c r="F11" s="113">
        <f>16.4153088*1000</f>
        <v>16415.308799999999</v>
      </c>
      <c r="G11" s="19">
        <v>42.01</v>
      </c>
      <c r="H11" s="111">
        <f>21.8870784*1000</f>
        <v>21887.078399999999</v>
      </c>
      <c r="I11" s="103">
        <v>12.590000000000002</v>
      </c>
      <c r="K11" s="21"/>
      <c r="L11" s="21"/>
      <c r="M11" s="21"/>
    </row>
    <row r="12" spans="1:17" ht="15" x14ac:dyDescent="0.25">
      <c r="A12" s="30" t="s">
        <v>35</v>
      </c>
      <c r="B12" s="31" t="s">
        <v>36</v>
      </c>
      <c r="C12" s="32">
        <v>160</v>
      </c>
      <c r="D12" s="33" t="s">
        <v>37</v>
      </c>
      <c r="F12" s="111">
        <f>19.1511936*1000</f>
        <v>19151.193599999999</v>
      </c>
      <c r="G12" s="19">
        <v>37.271428571428565</v>
      </c>
      <c r="H12" s="111">
        <f>24.6229632*1000</f>
        <v>24622.963200000002</v>
      </c>
      <c r="I12" s="19">
        <v>2.7359999999999998</v>
      </c>
      <c r="K12" s="21"/>
      <c r="L12" s="21"/>
      <c r="M12" s="21"/>
    </row>
    <row r="13" spans="1:17" ht="15" x14ac:dyDescent="0.25">
      <c r="A13" s="23" t="s">
        <v>30</v>
      </c>
      <c r="B13" s="15" t="s">
        <v>2</v>
      </c>
      <c r="C13" s="35">
        <v>15</v>
      </c>
      <c r="D13" s="17" t="s">
        <v>31</v>
      </c>
      <c r="F13" s="111">
        <f>21.8870784*1000</f>
        <v>21887.078399999999</v>
      </c>
      <c r="G13" s="19">
        <v>30.661999999999999</v>
      </c>
      <c r="H13" s="111">
        <f>27.358848*1000</f>
        <v>27358.847999999998</v>
      </c>
      <c r="I13" s="19">
        <v>1.2496666666666667</v>
      </c>
      <c r="K13" s="21"/>
      <c r="L13" s="21"/>
      <c r="M13" s="21"/>
    </row>
    <row r="14" spans="1:17" ht="15.6" x14ac:dyDescent="0.35">
      <c r="A14" s="120" t="s">
        <v>32</v>
      </c>
      <c r="B14" s="121" t="s">
        <v>33</v>
      </c>
      <c r="C14" s="122">
        <f>C12/C13</f>
        <v>10.666666666666666</v>
      </c>
      <c r="D14" s="123" t="s">
        <v>34</v>
      </c>
      <c r="F14" s="111">
        <f>24.6229632*1000</f>
        <v>24622.963200000002</v>
      </c>
      <c r="G14" s="19">
        <v>25.041249999999998</v>
      </c>
      <c r="H14" s="111">
        <f>30.0947328*1000</f>
        <v>30094.732799999998</v>
      </c>
      <c r="I14" s="34">
        <v>0.39100000000000001</v>
      </c>
      <c r="K14" s="21"/>
      <c r="L14" s="21"/>
      <c r="M14" s="21"/>
    </row>
    <row r="15" spans="1:17" ht="15.75" thickBot="1" x14ac:dyDescent="0.3">
      <c r="A15" s="36" t="s">
        <v>72</v>
      </c>
      <c r="B15" s="115" t="s">
        <v>73</v>
      </c>
      <c r="C15" s="116">
        <v>1000000</v>
      </c>
      <c r="D15" s="38" t="s">
        <v>7</v>
      </c>
      <c r="F15" s="111">
        <f>30.0947328*1000</f>
        <v>30094.732799999998</v>
      </c>
      <c r="G15" s="19">
        <v>15.695</v>
      </c>
      <c r="H15" s="18"/>
      <c r="I15" s="34"/>
      <c r="K15" s="21"/>
      <c r="L15" s="21"/>
      <c r="M15" s="21"/>
    </row>
    <row r="16" spans="1:17" ht="15.75" thickBot="1" x14ac:dyDescent="0.3">
      <c r="A16" s="21"/>
      <c r="F16" s="111">
        <f>33.796224*1000</f>
        <v>33796.224000000002</v>
      </c>
      <c r="G16" s="19">
        <v>6.8920000000000003</v>
      </c>
      <c r="H16" s="18"/>
      <c r="I16" s="34"/>
      <c r="K16" s="21"/>
      <c r="L16" s="21"/>
      <c r="M16" s="21"/>
    </row>
    <row r="17" spans="1:24" ht="15.75" thickBot="1" x14ac:dyDescent="0.3">
      <c r="A17" s="160" t="s">
        <v>3</v>
      </c>
      <c r="B17" s="161"/>
      <c r="C17" s="161"/>
      <c r="D17" s="162"/>
      <c r="F17" s="111">
        <f>35.5665024*1000</f>
        <v>35566.502399999998</v>
      </c>
      <c r="G17" s="19">
        <v>3.0650000000000004</v>
      </c>
      <c r="H17" s="18"/>
      <c r="I17" s="34"/>
      <c r="K17" s="21"/>
      <c r="L17" s="21"/>
      <c r="M17" s="21"/>
    </row>
    <row r="18" spans="1:24" ht="15" x14ac:dyDescent="0.25">
      <c r="A18" s="27" t="s">
        <v>8</v>
      </c>
      <c r="B18" s="8" t="s">
        <v>9</v>
      </c>
      <c r="C18" s="9">
        <f>Overview!D18</f>
        <v>14000</v>
      </c>
      <c r="D18" s="10" t="s">
        <v>10</v>
      </c>
      <c r="F18" s="111">
        <f>38.3023872*1000</f>
        <v>38302.387199999997</v>
      </c>
      <c r="G18" s="19">
        <v>1.9953333333333332</v>
      </c>
      <c r="H18" s="18"/>
      <c r="I18" s="34"/>
      <c r="K18" s="21"/>
      <c r="L18" s="21"/>
      <c r="M18" s="21"/>
    </row>
    <row r="19" spans="1:24" ht="15" x14ac:dyDescent="0.25">
      <c r="A19" s="20" t="s">
        <v>14</v>
      </c>
      <c r="B19" s="15" t="s">
        <v>15</v>
      </c>
      <c r="C19" s="88">
        <f>Overview!D19</f>
        <v>5150.3121764001926</v>
      </c>
      <c r="D19" s="17" t="s">
        <v>10</v>
      </c>
      <c r="E19" s="39"/>
      <c r="F19" s="111">
        <f>41.038272*1000</f>
        <v>41038.271999999997</v>
      </c>
      <c r="G19" s="19">
        <v>1.31</v>
      </c>
      <c r="H19" s="18"/>
      <c r="I19" s="34"/>
      <c r="K19" s="21"/>
      <c r="L19" s="21"/>
      <c r="M19" s="21"/>
    </row>
    <row r="20" spans="1:24" ht="15" x14ac:dyDescent="0.25">
      <c r="A20" s="23" t="s">
        <v>52</v>
      </c>
      <c r="B20" s="15" t="s">
        <v>20</v>
      </c>
      <c r="C20" s="88">
        <f>Overview!D20</f>
        <v>2000</v>
      </c>
      <c r="D20" s="22" t="s">
        <v>7</v>
      </c>
      <c r="F20" s="111">
        <f>43.7741568*1000</f>
        <v>43774.156799999997</v>
      </c>
      <c r="G20" s="19">
        <v>0.13966666666666669</v>
      </c>
      <c r="H20" s="18"/>
      <c r="I20" s="34"/>
      <c r="K20" s="21"/>
      <c r="L20" s="21"/>
      <c r="M20" s="21"/>
    </row>
    <row r="21" spans="1:24" ht="15" x14ac:dyDescent="0.25">
      <c r="A21" s="23" t="s">
        <v>58</v>
      </c>
      <c r="B21" s="15" t="s">
        <v>23</v>
      </c>
      <c r="C21" s="88">
        <f>Overview!D21</f>
        <v>15000</v>
      </c>
      <c r="D21" s="22" t="s">
        <v>7</v>
      </c>
      <c r="F21" s="111"/>
      <c r="G21" s="19"/>
      <c r="H21" s="18"/>
      <c r="I21" s="34"/>
    </row>
    <row r="22" spans="1:24" ht="15" x14ac:dyDescent="0.25">
      <c r="A22" s="53" t="s">
        <v>57</v>
      </c>
      <c r="B22" s="15" t="s">
        <v>25</v>
      </c>
      <c r="C22" s="24">
        <f>Overview!D22</f>
        <v>2000</v>
      </c>
      <c r="D22" s="17" t="s">
        <v>7</v>
      </c>
      <c r="F22" s="111"/>
      <c r="G22" s="19"/>
      <c r="H22" s="18"/>
      <c r="I22" s="34"/>
      <c r="J22" s="21"/>
      <c r="K22" s="40"/>
      <c r="L22" s="40"/>
      <c r="M22" s="40"/>
      <c r="T22" s="41"/>
      <c r="W22" s="41"/>
    </row>
    <row r="23" spans="1:24" ht="15.75" thickBot="1" x14ac:dyDescent="0.3">
      <c r="A23" s="85" t="s">
        <v>28</v>
      </c>
      <c r="B23" s="37" t="s">
        <v>29</v>
      </c>
      <c r="C23" s="86">
        <f>Overview!D23</f>
        <v>4</v>
      </c>
      <c r="D23" s="87" t="s">
        <v>7</v>
      </c>
      <c r="F23" s="114"/>
      <c r="G23" s="44"/>
      <c r="H23" s="43"/>
      <c r="I23" s="45"/>
      <c r="J23" s="21"/>
    </row>
    <row r="24" spans="1:24" ht="15.75" thickBot="1" x14ac:dyDescent="0.3">
      <c r="A24" s="83"/>
      <c r="B24" s="59"/>
      <c r="C24" s="84"/>
      <c r="D24" s="99"/>
      <c r="F24" s="46"/>
      <c r="G24" s="46"/>
      <c r="H24" s="46"/>
      <c r="I24" s="46"/>
      <c r="J24" s="46"/>
      <c r="S24" s="47"/>
      <c r="T24" s="41"/>
      <c r="W24" s="41"/>
    </row>
    <row r="25" spans="1:24" ht="15.75" thickBot="1" x14ac:dyDescent="0.3">
      <c r="A25" s="161" t="s">
        <v>56</v>
      </c>
      <c r="B25" s="161"/>
      <c r="C25" s="161"/>
      <c r="D25" s="162"/>
      <c r="F25" s="166" t="s">
        <v>43</v>
      </c>
      <c r="G25" s="167"/>
      <c r="H25" s="167"/>
      <c r="I25" s="168"/>
      <c r="J25" s="46"/>
      <c r="V25" s="41"/>
      <c r="W25" s="41"/>
      <c r="X25" s="41"/>
    </row>
    <row r="26" spans="1:24" x14ac:dyDescent="0.3">
      <c r="A26" s="89" t="s">
        <v>64</v>
      </c>
      <c r="B26" s="90" t="s">
        <v>54</v>
      </c>
      <c r="C26" s="49">
        <f>$C$11*$C$20/C$14/$C$18</f>
        <v>4.6874999999999998E-3</v>
      </c>
      <c r="D26" s="29"/>
      <c r="F26" s="148" t="s">
        <v>68</v>
      </c>
      <c r="G26" s="149"/>
      <c r="H26" s="149"/>
      <c r="I26" s="150"/>
      <c r="J26" s="46"/>
      <c r="V26" s="41"/>
      <c r="W26" s="41"/>
      <c r="X26" s="41"/>
    </row>
    <row r="27" spans="1:24" ht="15.6" x14ac:dyDescent="0.35">
      <c r="A27" s="14" t="s">
        <v>48</v>
      </c>
      <c r="B27" s="15" t="s">
        <v>47</v>
      </c>
      <c r="C27" s="51">
        <f>C30/C13</f>
        <v>10.580752575243714</v>
      </c>
      <c r="D27" s="52" t="s">
        <v>34</v>
      </c>
      <c r="F27" s="151"/>
      <c r="G27" s="152"/>
      <c r="H27" s="152"/>
      <c r="I27" s="153"/>
      <c r="J27" s="46"/>
      <c r="V27" s="41"/>
      <c r="W27" s="41"/>
      <c r="X27" s="41"/>
    </row>
    <row r="28" spans="1:24" x14ac:dyDescent="0.3">
      <c r="A28" s="91" t="s">
        <v>63</v>
      </c>
      <c r="B28" s="82" t="s">
        <v>59</v>
      </c>
      <c r="C28" s="51">
        <f>C11*C21/C27/C19</f>
        <v>9.6340565420381968E-2</v>
      </c>
      <c r="D28" s="52"/>
      <c r="F28" s="151"/>
      <c r="G28" s="152"/>
      <c r="H28" s="152"/>
      <c r="I28" s="153"/>
      <c r="J28" s="48"/>
      <c r="V28" s="41"/>
      <c r="W28" s="41"/>
      <c r="X28" s="41"/>
    </row>
    <row r="29" spans="1:24" x14ac:dyDescent="0.3">
      <c r="A29" s="53" t="s">
        <v>49</v>
      </c>
      <c r="B29" s="15" t="s">
        <v>60</v>
      </c>
      <c r="C29" s="54">
        <f>($C$5-$C$8)*(C30/C12)^(1/$C$11)+$C$8</f>
        <v>48.36937127746021</v>
      </c>
      <c r="D29" s="17" t="s">
        <v>13</v>
      </c>
      <c r="E29" s="21"/>
      <c r="F29" s="151"/>
      <c r="G29" s="152"/>
      <c r="H29" s="152"/>
      <c r="I29" s="153"/>
      <c r="J29" s="50"/>
      <c r="P29" s="21"/>
      <c r="Q29" s="21"/>
      <c r="V29" s="41"/>
      <c r="W29" s="41"/>
      <c r="X29" s="41"/>
    </row>
    <row r="30" spans="1:24" ht="15" thickBot="1" x14ac:dyDescent="0.35">
      <c r="A30" s="55" t="s">
        <v>50</v>
      </c>
      <c r="B30" s="56" t="s">
        <v>44</v>
      </c>
      <c r="C30" s="57">
        <f>C12*(1-C26*(EXP(C22/C20)-1))</f>
        <v>158.71128862865572</v>
      </c>
      <c r="D30" s="25"/>
      <c r="E30" s="21"/>
      <c r="F30" s="154"/>
      <c r="G30" s="155"/>
      <c r="H30" s="155"/>
      <c r="I30" s="156"/>
      <c r="J30" s="50"/>
      <c r="P30" s="21"/>
      <c r="Q30" s="21"/>
      <c r="V30" s="41"/>
      <c r="W30" s="41"/>
      <c r="X30" s="41"/>
    </row>
    <row r="31" spans="1:24" ht="15.75" thickBot="1" x14ac:dyDescent="0.3">
      <c r="A31" s="58"/>
      <c r="B31" s="59"/>
      <c r="C31" s="60"/>
      <c r="D31" s="61"/>
      <c r="E31" s="21"/>
      <c r="F31" s="21"/>
      <c r="H31" s="21"/>
      <c r="I31" s="21"/>
    </row>
    <row r="32" spans="1:24" ht="15.75" thickBot="1" x14ac:dyDescent="0.3">
      <c r="A32" s="94" t="s">
        <v>38</v>
      </c>
      <c r="B32" s="95" t="s">
        <v>46</v>
      </c>
      <c r="C32" s="96"/>
      <c r="D32" s="97"/>
      <c r="E32" s="98" t="s">
        <v>39</v>
      </c>
      <c r="F32" s="98" t="s">
        <v>45</v>
      </c>
      <c r="G32" s="98" t="s">
        <v>40</v>
      </c>
      <c r="H32" s="98" t="s">
        <v>41</v>
      </c>
      <c r="I32" s="98" t="s">
        <v>42</v>
      </c>
      <c r="R32" s="41"/>
      <c r="S32" s="62"/>
      <c r="T32" s="62"/>
      <c r="U32" s="62"/>
      <c r="V32" s="62"/>
      <c r="W32" s="62"/>
      <c r="X32" s="62"/>
    </row>
    <row r="33" spans="1:37" ht="15" x14ac:dyDescent="0.25">
      <c r="A33" s="104">
        <f>A34-$C$4-9000</f>
        <v>-18000</v>
      </c>
      <c r="B33" s="64"/>
      <c r="C33" s="65"/>
      <c r="D33" s="66"/>
      <c r="E33" s="67">
        <f t="shared" ref="E33:E64" si="0">IF(A33&lt;=$C$22,$C$18*EXP(-A33/$C$20),$C$19*EXP(-(A33-$C$22)/$C$21))</f>
        <v>113443174.98605537</v>
      </c>
      <c r="F33" s="68">
        <f t="shared" ref="F33:F64" si="1">IF(A33&lt;=$C$22,IF($C$12*(1-$C$26*(EXP(A33/$C$20)-1))&gt;0,$C$12*(1-$C$26*(EXP(A33/$C$20)-1)),0),IF($C$30*(1-$C$28*(EXP((A33-$C$22)/$C$21)-1))&gt;0,$C$30*(1-$C$28*(EXP((A33-$C$22)/$C$21)-1)),0))</f>
        <v>160.74990744264693</v>
      </c>
      <c r="G33" s="69">
        <f t="shared" ref="G33:G64" si="2">IF(A33&lt;=$C$22,($C$5-$C$8)*(F33/$C$12)^(1/$C$11)+$C$8, ($C$29-$C$8)*(F33/$C$30)^(1/$C$11)+$C$8)</f>
        <v>50.165753357575781</v>
      </c>
      <c r="H33" s="117">
        <f>IF($C$15=0,A33-$C$6/2, A33-$C$6*EXP(-A33/$C$15)/2)</f>
        <v>-23090.814881948969</v>
      </c>
      <c r="I33" s="117">
        <f>IF($C$15=0,A33+$C$6/2, A33+$C$6*EXP(-A33/$C$15)/2)</f>
        <v>-12909.185118051031</v>
      </c>
      <c r="R33" s="41"/>
      <c r="S33" s="62"/>
      <c r="T33" s="62"/>
      <c r="U33" s="62"/>
      <c r="V33" s="62"/>
      <c r="W33" s="62"/>
      <c r="X33" s="62"/>
    </row>
    <row r="34" spans="1:37" ht="15" x14ac:dyDescent="0.25">
      <c r="A34" s="105">
        <f t="shared" ref="A34:A41" si="3">A35-$C$4</f>
        <v>-8000</v>
      </c>
      <c r="B34" s="63"/>
      <c r="D34" s="70"/>
      <c r="E34" s="71">
        <f t="shared" si="0"/>
        <v>764374.10046401934</v>
      </c>
      <c r="F34" s="72">
        <f t="shared" si="1"/>
        <v>160.73626327083346</v>
      </c>
      <c r="G34" s="73">
        <f t="shared" si="2"/>
        <v>50.153588654505832</v>
      </c>
      <c r="H34" s="118">
        <f t="shared" ref="H34:H97" si="4">IF($C$15=0,A34-$C$6/2, A34-$C$6*EXP(-A34/$C$15)/2)</f>
        <v>-13040.160427521369</v>
      </c>
      <c r="I34" s="118">
        <f t="shared" ref="I34:I97" si="5">IF($C$15=0,A34+$C$6/2, A34+$C$6*EXP(-A34/$C$15)/2)</f>
        <v>-2959.8395724786324</v>
      </c>
      <c r="R34" s="41"/>
      <c r="S34" s="62"/>
      <c r="T34" s="62"/>
      <c r="U34" s="62"/>
      <c r="V34" s="62"/>
      <c r="W34" s="62"/>
      <c r="X34" s="62"/>
    </row>
    <row r="35" spans="1:37" ht="15" x14ac:dyDescent="0.25">
      <c r="A35" s="105">
        <f t="shared" si="3"/>
        <v>-7000</v>
      </c>
      <c r="B35" s="63"/>
      <c r="D35" s="70"/>
      <c r="E35" s="71">
        <f t="shared" si="0"/>
        <v>463616.32742169237</v>
      </c>
      <c r="F35" s="72">
        <f t="shared" si="1"/>
        <v>160.72735196243326</v>
      </c>
      <c r="G35" s="73">
        <f t="shared" si="2"/>
        <v>50.145644654835664</v>
      </c>
      <c r="H35" s="118">
        <f t="shared" si="4"/>
        <v>-12035.122786334243</v>
      </c>
      <c r="I35" s="118">
        <f t="shared" si="5"/>
        <v>-1964.8772136657572</v>
      </c>
      <c r="R35" s="41"/>
      <c r="S35" s="62"/>
      <c r="T35" s="62"/>
      <c r="U35" s="62"/>
      <c r="V35" s="62"/>
      <c r="W35" s="62"/>
      <c r="X35" s="62"/>
    </row>
    <row r="36" spans="1:37" ht="15" x14ac:dyDescent="0.25">
      <c r="A36" s="105">
        <f t="shared" si="3"/>
        <v>-6000</v>
      </c>
      <c r="B36" s="63"/>
      <c r="D36" s="70"/>
      <c r="E36" s="71">
        <f t="shared" si="0"/>
        <v>281197.51692462736</v>
      </c>
      <c r="F36" s="72">
        <f t="shared" si="1"/>
        <v>160.71265969872411</v>
      </c>
      <c r="G36" s="73">
        <f t="shared" si="2"/>
        <v>50.132548999528751</v>
      </c>
      <c r="H36" s="118">
        <f t="shared" si="4"/>
        <v>-11030.090180270325</v>
      </c>
      <c r="I36" s="118">
        <f t="shared" si="5"/>
        <v>-969.90981972967529</v>
      </c>
      <c r="R36" s="41"/>
      <c r="S36" s="62"/>
      <c r="T36" s="62"/>
      <c r="U36" s="62"/>
      <c r="V36" s="62"/>
      <c r="W36" s="62"/>
      <c r="X36" s="62"/>
    </row>
    <row r="37" spans="1:37" x14ac:dyDescent="0.3">
      <c r="A37" s="105">
        <f t="shared" si="3"/>
        <v>-5000</v>
      </c>
      <c r="B37" s="63"/>
      <c r="D37" s="70"/>
      <c r="E37" s="71">
        <f t="shared" si="0"/>
        <v>170554.91544984863</v>
      </c>
      <c r="F37" s="72">
        <f t="shared" si="1"/>
        <v>160.68843625103204</v>
      </c>
      <c r="G37" s="73">
        <f t="shared" si="2"/>
        <v>50.110962768301611</v>
      </c>
      <c r="H37" s="118">
        <f t="shared" si="4"/>
        <v>-10025.062604297005</v>
      </c>
      <c r="I37" s="118">
        <f t="shared" si="5"/>
        <v>25.062604297005237</v>
      </c>
      <c r="R37" s="41"/>
      <c r="S37" s="62"/>
      <c r="T37" s="62"/>
      <c r="U37" s="62"/>
      <c r="V37" s="62"/>
      <c r="W37" s="62"/>
      <c r="X37" s="62"/>
    </row>
    <row r="38" spans="1:37" x14ac:dyDescent="0.3">
      <c r="A38" s="105">
        <f t="shared" si="3"/>
        <v>-4000</v>
      </c>
      <c r="B38" s="63"/>
      <c r="D38" s="70"/>
      <c r="E38" s="71">
        <f t="shared" si="0"/>
        <v>103446.7853850291</v>
      </c>
      <c r="F38" s="72">
        <f t="shared" si="1"/>
        <v>160.64849853757255</v>
      </c>
      <c r="G38" s="73">
        <f t="shared" si="2"/>
        <v>50.075386283041738</v>
      </c>
      <c r="H38" s="118">
        <f t="shared" si="4"/>
        <v>-9020.0400533867105</v>
      </c>
      <c r="I38" s="118">
        <f t="shared" si="5"/>
        <v>1020.0400533867096</v>
      </c>
      <c r="R38" s="41"/>
      <c r="S38" s="62"/>
      <c r="T38" s="62"/>
      <c r="U38" s="62"/>
      <c r="V38" s="62"/>
      <c r="W38" s="62"/>
      <c r="X38" s="62"/>
    </row>
    <row r="39" spans="1:37" x14ac:dyDescent="0.3">
      <c r="A39" s="105">
        <f t="shared" si="3"/>
        <v>-3000</v>
      </c>
      <c r="B39" s="63"/>
      <c r="D39" s="70"/>
      <c r="E39" s="71">
        <f t="shared" si="0"/>
        <v>62743.646984732906</v>
      </c>
      <c r="F39" s="72">
        <f t="shared" si="1"/>
        <v>160.58265237988866</v>
      </c>
      <c r="G39" s="73">
        <f t="shared" si="2"/>
        <v>50.016766429924253</v>
      </c>
      <c r="H39" s="118">
        <f t="shared" si="4"/>
        <v>-8015.0225225168851</v>
      </c>
      <c r="I39" s="118">
        <f t="shared" si="5"/>
        <v>2015.0225225168851</v>
      </c>
      <c r="R39" s="41"/>
      <c r="S39" s="62"/>
      <c r="T39" s="62"/>
      <c r="U39" s="62"/>
      <c r="V39" s="62"/>
      <c r="W39" s="62"/>
      <c r="X39" s="62"/>
    </row>
    <row r="40" spans="1:37" x14ac:dyDescent="0.3">
      <c r="A40" s="105">
        <f t="shared" si="3"/>
        <v>-2000</v>
      </c>
      <c r="B40" s="63"/>
      <c r="D40" s="70"/>
      <c r="E40" s="71">
        <f t="shared" si="0"/>
        <v>38055.945598426631</v>
      </c>
      <c r="F40" s="72">
        <f t="shared" si="1"/>
        <v>160.47409041912144</v>
      </c>
      <c r="G40" s="73">
        <f t="shared" si="2"/>
        <v>49.92021605768052</v>
      </c>
      <c r="H40" s="118">
        <f t="shared" si="4"/>
        <v>-7010.0100066700015</v>
      </c>
      <c r="I40" s="118">
        <f t="shared" si="5"/>
        <v>3010.0100066700015</v>
      </c>
      <c r="R40" s="41"/>
      <c r="S40" s="62"/>
      <c r="T40" s="62"/>
      <c r="U40" s="62"/>
      <c r="V40" s="62"/>
      <c r="W40" s="62"/>
      <c r="X40" s="62"/>
    </row>
    <row r="41" spans="1:37" x14ac:dyDescent="0.3">
      <c r="A41" s="105">
        <f t="shared" si="3"/>
        <v>-1000</v>
      </c>
      <c r="B41" s="63"/>
      <c r="D41" s="70"/>
      <c r="E41" s="71">
        <f t="shared" si="0"/>
        <v>23082.097789801795</v>
      </c>
      <c r="F41" s="72">
        <f t="shared" si="1"/>
        <v>160.29510200521554</v>
      </c>
      <c r="G41" s="73">
        <f t="shared" si="2"/>
        <v>49.761296071343125</v>
      </c>
      <c r="H41" s="118">
        <f t="shared" si="4"/>
        <v>-6005.0025008335415</v>
      </c>
      <c r="I41" s="118">
        <f t="shared" si="5"/>
        <v>4005.0025008335415</v>
      </c>
      <c r="R41" s="41"/>
      <c r="S41" s="62"/>
      <c r="T41" s="62"/>
      <c r="U41" s="62"/>
      <c r="V41" s="62"/>
      <c r="W41" s="62"/>
      <c r="X41" s="62"/>
    </row>
    <row r="42" spans="1:37" x14ac:dyDescent="0.3">
      <c r="A42" s="105">
        <v>0</v>
      </c>
      <c r="B42" s="63"/>
      <c r="D42" s="70"/>
      <c r="E42" s="71">
        <f t="shared" si="0"/>
        <v>14000</v>
      </c>
      <c r="F42" s="72">
        <f t="shared" si="1"/>
        <v>160</v>
      </c>
      <c r="G42" s="73">
        <f t="shared" si="2"/>
        <v>49.5</v>
      </c>
      <c r="H42" s="118">
        <f t="shared" si="4"/>
        <v>-5000</v>
      </c>
      <c r="I42" s="118">
        <f t="shared" si="5"/>
        <v>5000</v>
      </c>
      <c r="T42" s="74"/>
      <c r="U42" s="74"/>
      <c r="V42" s="74"/>
      <c r="W42" s="74"/>
      <c r="X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</row>
    <row r="43" spans="1:37" x14ac:dyDescent="0.3">
      <c r="A43" s="105">
        <f>A42+$C$4</f>
        <v>1000</v>
      </c>
      <c r="B43" s="63"/>
      <c r="D43" s="70"/>
      <c r="E43" s="71">
        <f t="shared" si="0"/>
        <v>8491.4292359768679</v>
      </c>
      <c r="F43" s="72">
        <f t="shared" si="1"/>
        <v>159.5134590469749</v>
      </c>
      <c r="G43" s="73">
        <f t="shared" si="2"/>
        <v>49.071145866043295</v>
      </c>
      <c r="H43" s="118">
        <f t="shared" si="4"/>
        <v>-3995.0024991668752</v>
      </c>
      <c r="I43" s="118">
        <f t="shared" si="5"/>
        <v>5995.0024991668752</v>
      </c>
      <c r="T43" s="74"/>
      <c r="U43" s="74"/>
      <c r="V43" s="74"/>
      <c r="W43" s="74"/>
      <c r="X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</row>
    <row r="44" spans="1:37" x14ac:dyDescent="0.3">
      <c r="A44" s="105">
        <f>A43+$C$4</f>
        <v>2000</v>
      </c>
      <c r="B44" s="63"/>
      <c r="D44" s="70"/>
      <c r="E44" s="71">
        <f t="shared" si="0"/>
        <v>5150.3121764001926</v>
      </c>
      <c r="F44" s="72">
        <f t="shared" si="1"/>
        <v>158.71128862865572</v>
      </c>
      <c r="G44" s="73">
        <f t="shared" si="2"/>
        <v>48.36937127746021</v>
      </c>
      <c r="H44" s="118">
        <f t="shared" si="4"/>
        <v>-2990.0099933366655</v>
      </c>
      <c r="I44" s="118">
        <f t="shared" si="5"/>
        <v>6990.0099933366655</v>
      </c>
      <c r="J44" s="42"/>
      <c r="K44" s="21"/>
      <c r="L44" s="21"/>
      <c r="M44" s="21"/>
      <c r="N44" s="21"/>
      <c r="O44" s="21"/>
      <c r="T44" s="74"/>
      <c r="U44" s="74"/>
      <c r="V44" s="74"/>
      <c r="W44" s="74"/>
      <c r="X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</row>
    <row r="45" spans="1:37" x14ac:dyDescent="0.3">
      <c r="A45" s="105">
        <f t="shared" ref="A45:A108" si="6">A44+$C$4</f>
        <v>3000</v>
      </c>
      <c r="B45" s="63"/>
      <c r="D45" s="70"/>
      <c r="E45" s="71">
        <f t="shared" si="0"/>
        <v>4818.1530161157734</v>
      </c>
      <c r="F45" s="72">
        <f t="shared" si="1"/>
        <v>157.65718658752658</v>
      </c>
      <c r="G45" s="73">
        <f t="shared" si="2"/>
        <v>47.457159526562386</v>
      </c>
      <c r="H45" s="118">
        <f t="shared" si="4"/>
        <v>-1985.0224775168654</v>
      </c>
      <c r="I45" s="118">
        <f t="shared" si="5"/>
        <v>7985.0224775168654</v>
      </c>
      <c r="J45" s="42"/>
      <c r="K45" s="21"/>
      <c r="L45" s="21"/>
      <c r="M45" s="21"/>
      <c r="N45" s="21"/>
      <c r="O45" s="21"/>
      <c r="T45" s="74"/>
      <c r="U45" s="74"/>
      <c r="V45" s="74"/>
      <c r="W45" s="74"/>
      <c r="X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</row>
    <row r="46" spans="1:37" x14ac:dyDescent="0.3">
      <c r="A46" s="105">
        <f t="shared" si="6"/>
        <v>4000</v>
      </c>
      <c r="B46" s="63"/>
      <c r="D46" s="70"/>
      <c r="E46" s="71">
        <f t="shared" si="0"/>
        <v>4507.4158015274634</v>
      </c>
      <c r="F46" s="72">
        <f t="shared" si="1"/>
        <v>156.53041569431568</v>
      </c>
      <c r="G46" s="73">
        <f t="shared" si="2"/>
        <v>46.49450672028815</v>
      </c>
      <c r="H46" s="118">
        <f t="shared" si="4"/>
        <v>-980.0399467199577</v>
      </c>
      <c r="I46" s="118">
        <f t="shared" si="5"/>
        <v>8980.0399467199568</v>
      </c>
      <c r="J46" s="42"/>
      <c r="K46" s="21"/>
      <c r="L46" s="21"/>
      <c r="M46" s="21"/>
      <c r="N46" s="21"/>
      <c r="O46" s="21"/>
      <c r="T46" s="74"/>
      <c r="U46" s="74"/>
      <c r="V46" s="74"/>
      <c r="W46" s="74"/>
      <c r="X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</row>
    <row r="47" spans="1:37" x14ac:dyDescent="0.3">
      <c r="A47" s="105">
        <f t="shared" si="6"/>
        <v>5000</v>
      </c>
      <c r="B47" s="63"/>
      <c r="D47" s="70"/>
      <c r="E47" s="71">
        <f t="shared" si="0"/>
        <v>4216.718966770829</v>
      </c>
      <c r="F47" s="72">
        <f t="shared" si="1"/>
        <v>155.32596622334478</v>
      </c>
      <c r="G47" s="73">
        <f t="shared" si="2"/>
        <v>45.479623374477868</v>
      </c>
      <c r="H47" s="118">
        <f t="shared" si="4"/>
        <v>24.937604036588709</v>
      </c>
      <c r="I47" s="118">
        <f t="shared" si="5"/>
        <v>9975.0623959634104</v>
      </c>
      <c r="J47" s="42"/>
      <c r="K47" s="21"/>
      <c r="L47" s="21"/>
      <c r="M47" s="21"/>
      <c r="N47" s="21"/>
      <c r="O47" s="21"/>
      <c r="T47" s="74"/>
      <c r="U47" s="74"/>
      <c r="V47" s="74"/>
      <c r="W47" s="74"/>
      <c r="X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</row>
    <row r="48" spans="1:37" x14ac:dyDescent="0.3">
      <c r="A48" s="105">
        <f t="shared" si="6"/>
        <v>6000</v>
      </c>
      <c r="B48" s="63"/>
      <c r="D48" s="70"/>
      <c r="E48" s="71">
        <f t="shared" si="0"/>
        <v>3944.7700473294167</v>
      </c>
      <c r="F48" s="72">
        <f t="shared" si="1"/>
        <v>154.03848308292737</v>
      </c>
      <c r="G48" s="73">
        <f t="shared" si="2"/>
        <v>44.410817938992658</v>
      </c>
      <c r="H48" s="118">
        <f t="shared" si="4"/>
        <v>1029.9101797303238</v>
      </c>
      <c r="I48" s="118">
        <f t="shared" si="5"/>
        <v>10970.089820269677</v>
      </c>
      <c r="J48" s="42"/>
      <c r="K48" s="21"/>
      <c r="L48" s="21"/>
      <c r="M48" s="21"/>
      <c r="N48" s="21"/>
      <c r="O48" s="21"/>
      <c r="T48" s="74"/>
      <c r="U48" s="74"/>
      <c r="V48" s="74"/>
      <c r="W48" s="74"/>
      <c r="X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</row>
    <row r="49" spans="1:37" x14ac:dyDescent="0.3">
      <c r="A49" s="105">
        <f t="shared" si="6"/>
        <v>7000</v>
      </c>
      <c r="B49" s="63"/>
      <c r="D49" s="70"/>
      <c r="E49" s="71">
        <f t="shared" si="0"/>
        <v>3690.3599336201751</v>
      </c>
      <c r="F49" s="72">
        <f t="shared" si="1"/>
        <v>152.66224200614496</v>
      </c>
      <c r="G49" s="73">
        <f t="shared" si="2"/>
        <v>43.286530772297205</v>
      </c>
      <c r="H49" s="118">
        <f t="shared" si="4"/>
        <v>2034.8777853338242</v>
      </c>
      <c r="I49" s="118">
        <f t="shared" si="5"/>
        <v>11965.122214666175</v>
      </c>
      <c r="J49" s="42"/>
      <c r="K49" s="21"/>
      <c r="L49" s="21"/>
      <c r="M49" s="21"/>
      <c r="N49" s="21"/>
      <c r="O49" s="21"/>
      <c r="T49" s="74"/>
      <c r="U49" s="74"/>
      <c r="V49" s="74"/>
      <c r="W49" s="74"/>
      <c r="X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</row>
    <row r="50" spans="1:37" x14ac:dyDescent="0.3">
      <c r="A50" s="105">
        <f t="shared" si="6"/>
        <v>8000</v>
      </c>
      <c r="B50" s="63"/>
      <c r="D50" s="70"/>
      <c r="E50" s="71">
        <f t="shared" si="0"/>
        <v>3452.3574951824908</v>
      </c>
      <c r="F50" s="72">
        <f t="shared" si="1"/>
        <v>151.19112410023655</v>
      </c>
      <c r="G50" s="73">
        <f t="shared" si="2"/>
        <v>42.105373368367559</v>
      </c>
      <c r="H50" s="118">
        <f t="shared" si="4"/>
        <v>3039.8404258146966</v>
      </c>
      <c r="I50" s="118">
        <f t="shared" si="5"/>
        <v>12960.159574185303</v>
      </c>
      <c r="J50" s="42"/>
      <c r="K50" s="21"/>
      <c r="L50" s="21"/>
      <c r="M50" s="21"/>
      <c r="N50" s="21"/>
      <c r="O50" s="21"/>
      <c r="T50" s="74"/>
      <c r="U50" s="74"/>
      <c r="V50" s="74"/>
      <c r="W50" s="74"/>
      <c r="X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</row>
    <row r="51" spans="1:37" x14ac:dyDescent="0.3">
      <c r="A51" s="105">
        <f t="shared" si="6"/>
        <v>9000</v>
      </c>
      <c r="B51" s="63"/>
      <c r="D51" s="70"/>
      <c r="E51" s="71">
        <f t="shared" si="0"/>
        <v>3229.7045515694795</v>
      </c>
      <c r="F51" s="72">
        <f t="shared" si="1"/>
        <v>149.61858864144605</v>
      </c>
      <c r="G51" s="73">
        <f t="shared" si="2"/>
        <v>40.866173393952522</v>
      </c>
      <c r="H51" s="118">
        <f t="shared" si="4"/>
        <v>4044.7981061355822</v>
      </c>
      <c r="I51" s="118">
        <f t="shared" si="5"/>
        <v>13955.201893864418</v>
      </c>
      <c r="L51" s="21"/>
      <c r="T51" s="74"/>
      <c r="U51" s="74"/>
      <c r="V51" s="74"/>
      <c r="W51" s="74"/>
      <c r="X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</row>
    <row r="52" spans="1:37" x14ac:dyDescent="0.3">
      <c r="A52" s="105">
        <f t="shared" si="6"/>
        <v>10000</v>
      </c>
      <c r="B52" s="63"/>
      <c r="D52" s="70"/>
      <c r="E52" s="71">
        <f t="shared" si="0"/>
        <v>3021.4111675816571</v>
      </c>
      <c r="F52" s="72">
        <f t="shared" si="1"/>
        <v>147.93764399437069</v>
      </c>
      <c r="G52" s="73">
        <f t="shared" si="2"/>
        <v>39.568026110856628</v>
      </c>
      <c r="H52" s="118">
        <f t="shared" si="4"/>
        <v>5049.7508312541595</v>
      </c>
      <c r="I52" s="118">
        <f t="shared" si="5"/>
        <v>14950.249168745841</v>
      </c>
      <c r="L52" s="21"/>
      <c r="T52" s="74"/>
      <c r="U52" s="74"/>
      <c r="V52" s="74"/>
      <c r="W52" s="74"/>
      <c r="X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</row>
    <row r="53" spans="1:37" x14ac:dyDescent="0.3">
      <c r="A53" s="105">
        <f t="shared" si="6"/>
        <v>11000</v>
      </c>
      <c r="B53" s="63"/>
      <c r="D53" s="70"/>
      <c r="E53" s="71">
        <f t="shared" si="0"/>
        <v>2826.5512519251756</v>
      </c>
      <c r="F53" s="72">
        <f t="shared" si="1"/>
        <v>146.14081652651532</v>
      </c>
      <c r="G53" s="73">
        <f t="shared" si="2"/>
        <v>38.210352761137585</v>
      </c>
      <c r="H53" s="118">
        <f t="shared" si="4"/>
        <v>6054.6986061231564</v>
      </c>
      <c r="I53" s="118">
        <f t="shared" si="5"/>
        <v>15945.301393876844</v>
      </c>
      <c r="L53" s="21"/>
      <c r="T53" s="74"/>
      <c r="U53" s="74"/>
      <c r="V53" s="74"/>
      <c r="W53" s="74"/>
      <c r="X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</row>
    <row r="54" spans="1:37" x14ac:dyDescent="0.3">
      <c r="A54" s="105">
        <f t="shared" si="6"/>
        <v>12000</v>
      </c>
      <c r="B54" s="63"/>
      <c r="D54" s="70"/>
      <c r="E54" s="71">
        <f t="shared" si="0"/>
        <v>2644.2584397258656</v>
      </c>
      <c r="F54" s="72">
        <f t="shared" si="1"/>
        <v>144.22011737984394</v>
      </c>
      <c r="G54" s="73">
        <f t="shared" si="2"/>
        <v>36.79296647722451</v>
      </c>
      <c r="H54" s="118">
        <f t="shared" si="4"/>
        <v>7059.6414356903479</v>
      </c>
      <c r="I54" s="118">
        <f t="shared" si="5"/>
        <v>16940.358564309652</v>
      </c>
      <c r="L54" s="21"/>
      <c r="Y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</row>
    <row r="55" spans="1:37" x14ac:dyDescent="0.3">
      <c r="A55" s="105">
        <f t="shared" si="6"/>
        <v>13000</v>
      </c>
      <c r="B55" s="63"/>
      <c r="D55" s="70"/>
      <c r="E55" s="71">
        <f t="shared" si="0"/>
        <v>2473.7222405923544</v>
      </c>
      <c r="F55" s="72">
        <f t="shared" si="1"/>
        <v>142.16700695159153</v>
      </c>
      <c r="G55" s="73">
        <f t="shared" si="2"/>
        <v>35.316146236558879</v>
      </c>
      <c r="H55" s="118">
        <f t="shared" si="4"/>
        <v>8064.5793248985619</v>
      </c>
      <c r="I55" s="118">
        <f t="shared" si="5"/>
        <v>17935.420675101439</v>
      </c>
      <c r="L55" s="21"/>
      <c r="Y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</row>
    <row r="56" spans="1:37" x14ac:dyDescent="0.3">
      <c r="A56" s="105">
        <f t="shared" si="6"/>
        <v>14000</v>
      </c>
      <c r="B56" s="63"/>
      <c r="D56" s="70"/>
      <c r="E56" s="71">
        <f t="shared" si="0"/>
        <v>2314.1844351022114</v>
      </c>
      <c r="F56" s="72">
        <f t="shared" si="1"/>
        <v>139.97235692641502</v>
      </c>
      <c r="G56" s="73">
        <f t="shared" si="2"/>
        <v>33.780719301817534</v>
      </c>
      <c r="H56" s="118">
        <f t="shared" si="4"/>
        <v>9069.5122786856919</v>
      </c>
      <c r="I56" s="118">
        <f t="shared" si="5"/>
        <v>18930.487721314308</v>
      </c>
      <c r="L56" s="21"/>
      <c r="Y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</row>
    <row r="57" spans="1:37" x14ac:dyDescent="0.3">
      <c r="A57" s="105">
        <f t="shared" si="6"/>
        <v>15000</v>
      </c>
      <c r="B57" s="63"/>
      <c r="D57" s="70"/>
      <c r="E57" s="71">
        <f t="shared" si="0"/>
        <v>2164.9357036895672</v>
      </c>
      <c r="F57" s="72">
        <f t="shared" si="1"/>
        <v>137.62640969107468</v>
      </c>
      <c r="G57" s="73">
        <f t="shared" si="2"/>
        <v>32.188152460684641</v>
      </c>
      <c r="H57" s="118">
        <f t="shared" si="4"/>
        <v>10074.440301984687</v>
      </c>
      <c r="I57" s="118">
        <f t="shared" si="5"/>
        <v>19925.559698015313</v>
      </c>
      <c r="L57" s="21"/>
      <c r="Y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</row>
    <row r="58" spans="1:37" x14ac:dyDescent="0.3">
      <c r="A58" s="105">
        <f t="shared" si="6"/>
        <v>16000</v>
      </c>
      <c r="B58" s="63"/>
      <c r="D58" s="70"/>
      <c r="E58" s="71">
        <f t="shared" si="0"/>
        <v>2025.3124729459307</v>
      </c>
      <c r="F58" s="72">
        <f t="shared" si="1"/>
        <v>135.11873495119977</v>
      </c>
      <c r="G58" s="73">
        <f t="shared" si="2"/>
        <v>30.5406521874974</v>
      </c>
      <c r="H58" s="118">
        <f t="shared" si="4"/>
        <v>11079.363399723574</v>
      </c>
      <c r="I58" s="118">
        <f t="shared" si="5"/>
        <v>20920.636600276426</v>
      </c>
      <c r="L58" s="21"/>
      <c r="Y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</row>
    <row r="59" spans="1:37" x14ac:dyDescent="0.3">
      <c r="A59" s="105">
        <f t="shared" si="6"/>
        <v>17000</v>
      </c>
      <c r="B59" s="63"/>
      <c r="D59" s="70"/>
      <c r="E59" s="71">
        <f t="shared" si="0"/>
        <v>1894.6939653125778</v>
      </c>
      <c r="F59" s="72">
        <f t="shared" si="1"/>
        <v>132.43818335725294</v>
      </c>
      <c r="G59" s="73">
        <f t="shared" si="2"/>
        <v>28.841273572341631</v>
      </c>
      <c r="H59" s="118">
        <f t="shared" si="4"/>
        <v>12084.281576825451</v>
      </c>
      <c r="I59" s="118">
        <f t="shared" si="5"/>
        <v>21915.718423174549</v>
      </c>
      <c r="L59" s="21"/>
      <c r="Y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</row>
    <row r="60" spans="1:37" x14ac:dyDescent="0.3">
      <c r="A60" s="105">
        <f t="shared" si="6"/>
        <v>18000</v>
      </c>
      <c r="B60" s="63"/>
      <c r="D60" s="70"/>
      <c r="E60" s="71">
        <f t="shared" si="0"/>
        <v>1772.49943904717</v>
      </c>
      <c r="F60" s="72">
        <f t="shared" si="1"/>
        <v>129.57283693351005</v>
      </c>
      <c r="G60" s="73">
        <f t="shared" si="2"/>
        <v>27.094037474912341</v>
      </c>
      <c r="H60" s="118">
        <f t="shared" si="4"/>
        <v>13089.194838208496</v>
      </c>
      <c r="I60" s="118">
        <f t="shared" si="5"/>
        <v>22910.805161791504</v>
      </c>
      <c r="Y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</row>
    <row r="61" spans="1:37" x14ac:dyDescent="0.3">
      <c r="A61" s="105">
        <f t="shared" si="6"/>
        <v>19000</v>
      </c>
      <c r="B61" s="63"/>
      <c r="D61" s="70"/>
      <c r="E61" s="71">
        <f t="shared" si="0"/>
        <v>1658.1856061932519</v>
      </c>
      <c r="F61" s="72">
        <f t="shared" si="1"/>
        <v>126.50995608965823</v>
      </c>
      <c r="G61" s="73">
        <f t="shared" si="2"/>
        <v>25.304054826796982</v>
      </c>
      <c r="H61" s="118">
        <f t="shared" si="4"/>
        <v>14094.10318878597</v>
      </c>
      <c r="I61" s="118">
        <f t="shared" si="5"/>
        <v>23905.896811214028</v>
      </c>
      <c r="Y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</row>
    <row r="62" spans="1:37" x14ac:dyDescent="0.3">
      <c r="A62" s="105">
        <f t="shared" si="6"/>
        <v>20000</v>
      </c>
      <c r="B62" s="63"/>
      <c r="D62" s="70"/>
      <c r="E62" s="71">
        <f t="shared" si="0"/>
        <v>1551.2442170726747</v>
      </c>
      <c r="F62" s="72">
        <f t="shared" si="1"/>
        <v>123.23592297942092</v>
      </c>
      <c r="G62" s="73">
        <f t="shared" si="2"/>
        <v>23.477656283269198</v>
      </c>
      <c r="H62" s="118">
        <f t="shared" si="4"/>
        <v>15099.006633466222</v>
      </c>
      <c r="I62" s="118">
        <f t="shared" si="5"/>
        <v>24900.993366533778</v>
      </c>
      <c r="Y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</row>
    <row r="63" spans="1:37" x14ac:dyDescent="0.3">
      <c r="A63" s="105">
        <f t="shared" si="6"/>
        <v>21000</v>
      </c>
      <c r="B63" s="63"/>
      <c r="D63" s="70"/>
      <c r="E63" s="71">
        <f t="shared" si="0"/>
        <v>1451.19980056139</v>
      </c>
      <c r="F63" s="72">
        <f t="shared" si="1"/>
        <v>119.73618095437696</v>
      </c>
      <c r="G63" s="73">
        <f t="shared" si="2"/>
        <v>21.622524458241074</v>
      </c>
      <c r="H63" s="118">
        <f t="shared" si="4"/>
        <v>16103.905177152701</v>
      </c>
      <c r="I63" s="118">
        <f t="shared" si="5"/>
        <v>25896.094822847299</v>
      </c>
      <c r="Y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</row>
    <row r="64" spans="1:37" x14ac:dyDescent="0.3">
      <c r="A64" s="105">
        <f t="shared" si="6"/>
        <v>22000</v>
      </c>
      <c r="B64" s="63"/>
      <c r="D64" s="70"/>
      <c r="E64" s="71">
        <f t="shared" si="0"/>
        <v>1357.607550101671</v>
      </c>
      <c r="F64" s="72">
        <f t="shared" si="1"/>
        <v>115.99516984378042</v>
      </c>
      <c r="G64" s="73">
        <f t="shared" si="2"/>
        <v>19.747824691584295</v>
      </c>
      <c r="H64" s="118">
        <f t="shared" si="4"/>
        <v>17108.79882474395</v>
      </c>
      <c r="I64" s="118">
        <f t="shared" si="5"/>
        <v>26891.20117525605</v>
      </c>
      <c r="Y64" s="74"/>
    </row>
    <row r="65" spans="1:37" x14ac:dyDescent="0.3">
      <c r="A65" s="105">
        <f t="shared" si="6"/>
        <v>23000</v>
      </c>
      <c r="B65" s="63"/>
      <c r="D65" s="70"/>
      <c r="E65" s="71">
        <f t="shared" ref="E65:E96" si="7">IF(A65&lt;=$C$22,$C$18*EXP(-A65/$C$20),$C$19*EXP(-(A65-$C$22)/$C$21))</f>
        <v>1270.0513460517752</v>
      </c>
      <c r="F65" s="72">
        <f t="shared" ref="F65:F96" si="8">IF(A65&lt;=$C$22,IF($C$12*(1-$C$26*(EXP(A65/$C$20)-1))&gt;0,$C$12*(1-$C$26*(EXP(A65/$C$20)-1)),0),IF($C$30*(1-$C$28*(EXP((A65-$C$22)/$C$21)-1))&gt;0,$C$30*(1-$C$28*(EXP((A65-$C$22)/$C$21)-1)),0))</f>
        <v>111.99625677262883</v>
      </c>
      <c r="G65" s="73">
        <f t="shared" ref="G65:G96" si="9">IF(A65&lt;=$C$22,($C$5-$C$8)*(F65/$C$12)^(1/$C$11)+$C$8, ($C$29-$C$8)*(F65/$C$30)^(1/$C$11)+$C$8)</f>
        <v>17.864328603272117</v>
      </c>
      <c r="H65" s="118">
        <f t="shared" si="4"/>
        <v>18113.687581133614</v>
      </c>
      <c r="I65" s="118">
        <f t="shared" si="5"/>
        <v>27886.312418866386</v>
      </c>
      <c r="Y65" s="74"/>
      <c r="AA65" s="74"/>
      <c r="AC65" s="74"/>
      <c r="AD65" s="74"/>
      <c r="AE65" s="74"/>
      <c r="AF65" s="74"/>
      <c r="AG65" s="74"/>
      <c r="AH65" s="74"/>
      <c r="AI65" s="74"/>
      <c r="AJ65" s="74"/>
      <c r="AK65" s="74"/>
    </row>
    <row r="66" spans="1:37" x14ac:dyDescent="0.3">
      <c r="A66" s="105">
        <f t="shared" si="6"/>
        <v>24000</v>
      </c>
      <c r="B66" s="63"/>
      <c r="D66" s="70"/>
      <c r="E66" s="71">
        <f t="shared" si="7"/>
        <v>1188.1419055802439</v>
      </c>
      <c r="F66" s="72">
        <f t="shared" si="8"/>
        <v>107.7216622103911</v>
      </c>
      <c r="G66" s="73">
        <f t="shared" si="9"/>
        <v>15.984522462353405</v>
      </c>
      <c r="H66" s="118">
        <f t="shared" si="4"/>
        <v>19118.571451210453</v>
      </c>
      <c r="I66" s="118">
        <f t="shared" si="5"/>
        <v>28881.428548789547</v>
      </c>
      <c r="Y66" s="74"/>
      <c r="AA66" s="74"/>
      <c r="AC66" s="74"/>
      <c r="AD66" s="74"/>
      <c r="AE66" s="74"/>
      <c r="AF66" s="74"/>
      <c r="AG66" s="74"/>
      <c r="AH66" s="74"/>
      <c r="AI66" s="74"/>
      <c r="AJ66" s="74"/>
      <c r="AK66" s="74"/>
    </row>
    <row r="67" spans="1:37" x14ac:dyDescent="0.3">
      <c r="A67" s="105">
        <f t="shared" si="6"/>
        <v>25000</v>
      </c>
      <c r="B67" s="63"/>
      <c r="D67" s="70"/>
      <c r="E67" s="71">
        <f t="shared" si="7"/>
        <v>1111.5150518790949</v>
      </c>
      <c r="F67" s="72">
        <f t="shared" si="8"/>
        <v>103.15238092160062</v>
      </c>
      <c r="G67" s="73">
        <f t="shared" si="9"/>
        <v>14.122689481686212</v>
      </c>
      <c r="H67" s="118">
        <f t="shared" si="4"/>
        <v>20123.450439858338</v>
      </c>
      <c r="I67" s="118">
        <f t="shared" si="5"/>
        <v>29876.549560141662</v>
      </c>
      <c r="Y67" s="74"/>
      <c r="AA67" s="74"/>
      <c r="AC67" s="74"/>
      <c r="AD67" s="74"/>
      <c r="AE67" s="74"/>
      <c r="AF67" s="74"/>
      <c r="AG67" s="74"/>
      <c r="AH67" s="74"/>
      <c r="AI67" s="74"/>
      <c r="AJ67" s="74"/>
      <c r="AK67" s="74"/>
    </row>
    <row r="68" spans="1:37" x14ac:dyDescent="0.3">
      <c r="A68" s="105">
        <f t="shared" si="6"/>
        <v>26000</v>
      </c>
      <c r="B68" s="63"/>
      <c r="D68" s="70"/>
      <c r="E68" s="71">
        <f t="shared" si="7"/>
        <v>1039.8300950006742</v>
      </c>
      <c r="F68" s="72">
        <f t="shared" si="8"/>
        <v>98.268097466853348</v>
      </c>
      <c r="G68" s="73">
        <f t="shared" si="9"/>
        <v>12.294951331439508</v>
      </c>
      <c r="H68" s="118">
        <f t="shared" si="4"/>
        <v>21128.324551956255</v>
      </c>
      <c r="I68" s="118">
        <f t="shared" si="5"/>
        <v>30871.675448043745</v>
      </c>
      <c r="Y68" s="74"/>
      <c r="AA68" s="74"/>
      <c r="AC68" s="74"/>
      <c r="AD68" s="74"/>
      <c r="AE68" s="74"/>
      <c r="AF68" s="74"/>
      <c r="AG68" s="74"/>
      <c r="AH68" s="74"/>
      <c r="AI68" s="74"/>
      <c r="AJ68" s="74"/>
      <c r="AK68" s="74"/>
    </row>
    <row r="69" spans="1:37" x14ac:dyDescent="0.3">
      <c r="A69" s="105">
        <f t="shared" si="6"/>
        <v>27000</v>
      </c>
      <c r="B69" s="63"/>
      <c r="D69" s="70"/>
      <c r="E69" s="71">
        <f t="shared" si="7"/>
        <v>972.76831711922148</v>
      </c>
      <c r="F69" s="72">
        <f t="shared" si="8"/>
        <v>93.047095878519698</v>
      </c>
      <c r="G69" s="73">
        <f t="shared" si="9"/>
        <v>10.519249164116582</v>
      </c>
      <c r="H69" s="118">
        <f t="shared" si="4"/>
        <v>22133.193792378315</v>
      </c>
      <c r="I69" s="118">
        <f t="shared" si="5"/>
        <v>31866.806207621685</v>
      </c>
      <c r="Y69" s="74"/>
      <c r="AA69" s="74"/>
      <c r="AC69" s="74"/>
      <c r="AD69" s="74"/>
      <c r="AE69" s="74"/>
      <c r="AF69" s="74"/>
      <c r="AG69" s="74"/>
      <c r="AH69" s="74"/>
      <c r="AI69" s="74"/>
      <c r="AJ69" s="74"/>
      <c r="AK69" s="74"/>
    </row>
    <row r="70" spans="1:37" x14ac:dyDescent="0.3">
      <c r="A70" s="105">
        <f t="shared" si="6"/>
        <v>28000</v>
      </c>
      <c r="B70" s="63"/>
      <c r="D70" s="70"/>
      <c r="E70" s="71">
        <f t="shared" si="7"/>
        <v>910.03155548248355</v>
      </c>
      <c r="F70" s="72">
        <f t="shared" si="8"/>
        <v>87.466163109581359</v>
      </c>
      <c r="G70" s="73">
        <f t="shared" si="9"/>
        <v>8.8152378778432379</v>
      </c>
      <c r="H70" s="118">
        <f t="shared" si="4"/>
        <v>23138.058165993767</v>
      </c>
      <c r="I70" s="118">
        <f t="shared" si="5"/>
        <v>32861.941834006233</v>
      </c>
      <c r="Y70" s="74"/>
      <c r="AA70" s="74"/>
      <c r="AC70" s="74"/>
      <c r="AD70" s="74"/>
      <c r="AE70" s="74"/>
      <c r="AF70" s="74"/>
      <c r="AG70" s="74"/>
      <c r="AH70" s="74"/>
      <c r="AI70" s="74"/>
      <c r="AJ70" s="74"/>
      <c r="AK70" s="74"/>
    </row>
    <row r="71" spans="1:37" x14ac:dyDescent="0.3">
      <c r="A71" s="105">
        <f t="shared" si="6"/>
        <v>29000</v>
      </c>
      <c r="B71" s="63"/>
      <c r="D71" s="70"/>
      <c r="E71" s="71">
        <f t="shared" si="7"/>
        <v>851.34087675305148</v>
      </c>
      <c r="F71" s="72">
        <f t="shared" si="8"/>
        <v>81.500485826316933</v>
      </c>
      <c r="G71" s="73">
        <f t="shared" si="9"/>
        <v>7.2040586787878054</v>
      </c>
      <c r="H71" s="118">
        <f t="shared" si="4"/>
        <v>24142.917677666977</v>
      </c>
      <c r="I71" s="118">
        <f t="shared" si="5"/>
        <v>33857.082322333023</v>
      </c>
      <c r="Y71" s="74"/>
    </row>
    <row r="72" spans="1:37" x14ac:dyDescent="0.3">
      <c r="A72" s="105">
        <f t="shared" si="6"/>
        <v>30000</v>
      </c>
      <c r="B72" s="63"/>
      <c r="D72" s="70"/>
      <c r="E72" s="71">
        <f t="shared" si="7"/>
        <v>796.43533684542126</v>
      </c>
      <c r="F72" s="72">
        <f t="shared" si="8"/>
        <v>75.123540085967591</v>
      </c>
      <c r="G72" s="73">
        <f t="shared" si="9"/>
        <v>5.7079434712953194</v>
      </c>
      <c r="H72" s="118">
        <f t="shared" si="4"/>
        <v>25147.77233225746</v>
      </c>
      <c r="I72" s="118">
        <f t="shared" si="5"/>
        <v>34852.22766774254</v>
      </c>
      <c r="Y72" s="74"/>
    </row>
    <row r="73" spans="1:37" x14ac:dyDescent="0.3">
      <c r="A73" s="105">
        <f t="shared" si="6"/>
        <v>31000</v>
      </c>
      <c r="B73" s="63"/>
      <c r="D73" s="70"/>
      <c r="E73" s="71">
        <f t="shared" si="7"/>
        <v>745.07082074490097</v>
      </c>
      <c r="F73" s="72">
        <f t="shared" si="8"/>
        <v>68.306973408879855</v>
      </c>
      <c r="G73" s="73">
        <f t="shared" si="9"/>
        <v>4.349589061088488</v>
      </c>
      <c r="H73" s="118">
        <f t="shared" si="4"/>
        <v>26152.622134619869</v>
      </c>
      <c r="I73" s="118">
        <f t="shared" si="5"/>
        <v>35847.377865380127</v>
      </c>
      <c r="Y73" s="74"/>
    </row>
    <row r="74" spans="1:37" x14ac:dyDescent="0.3">
      <c r="A74" s="105">
        <f t="shared" si="6"/>
        <v>32000</v>
      </c>
      <c r="B74" s="63"/>
      <c r="D74" s="70"/>
      <c r="E74" s="71">
        <f t="shared" si="7"/>
        <v>697.01895715009528</v>
      </c>
      <c r="F74" s="72">
        <f t="shared" si="8"/>
        <v>61.020478720807198</v>
      </c>
      <c r="G74" s="73">
        <f t="shared" si="9"/>
        <v>3.1512178020686656</v>
      </c>
      <c r="H74" s="118">
        <f t="shared" si="4"/>
        <v>27157.467089604012</v>
      </c>
      <c r="I74" s="118">
        <f t="shared" si="5"/>
        <v>36842.532910395988</v>
      </c>
      <c r="Y74" s="74"/>
    </row>
    <row r="75" spans="1:37" x14ac:dyDescent="0.3">
      <c r="A75" s="105">
        <f t="shared" si="6"/>
        <v>33000</v>
      </c>
      <c r="B75" s="63"/>
      <c r="D75" s="70"/>
      <c r="E75" s="71">
        <f t="shared" si="7"/>
        <v>652.06610311336783</v>
      </c>
      <c r="F75" s="72">
        <f t="shared" si="8"/>
        <v>53.231659604906746</v>
      </c>
      <c r="G75" s="73">
        <f t="shared" si="9"/>
        <v>2.1332111164682095</v>
      </c>
      <c r="H75" s="118">
        <f t="shared" si="4"/>
        <v>28162.307202054839</v>
      </c>
      <c r="I75" s="118">
        <f t="shared" si="5"/>
        <v>37837.692797945158</v>
      </c>
      <c r="Y75" s="74"/>
    </row>
    <row r="76" spans="1:37" x14ac:dyDescent="0.3">
      <c r="A76" s="105">
        <f t="shared" si="6"/>
        <v>34000</v>
      </c>
      <c r="B76" s="63"/>
      <c r="D76" s="70"/>
      <c r="E76" s="71">
        <f t="shared" si="7"/>
        <v>610.01239416490284</v>
      </c>
      <c r="F76" s="72">
        <f t="shared" si="8"/>
        <v>44.905886264329112</v>
      </c>
      <c r="G76" s="73">
        <f t="shared" si="9"/>
        <v>1.3121576773552373</v>
      </c>
      <c r="H76" s="118">
        <f t="shared" si="4"/>
        <v>29167.142476812467</v>
      </c>
      <c r="I76" s="118">
        <f t="shared" si="5"/>
        <v>38832.857523187529</v>
      </c>
      <c r="Y76" s="74"/>
    </row>
    <row r="77" spans="1:37" x14ac:dyDescent="0.3">
      <c r="A77" s="105">
        <f t="shared" si="6"/>
        <v>35000</v>
      </c>
      <c r="B77" s="63"/>
      <c r="D77" s="70"/>
      <c r="E77" s="71">
        <f t="shared" si="7"/>
        <v>570.67085569712697</v>
      </c>
      <c r="F77" s="72">
        <f t="shared" si="8"/>
        <v>36.00614155499774</v>
      </c>
      <c r="G77" s="73">
        <f t="shared" si="9"/>
        <v>0.69808736206115996</v>
      </c>
      <c r="H77" s="118">
        <f t="shared" si="4"/>
        <v>30171.972918712167</v>
      </c>
      <c r="I77" s="118">
        <f t="shared" si="5"/>
        <v>39828.02708128783</v>
      </c>
      <c r="Y77" s="74"/>
    </row>
    <row r="78" spans="1:37" x14ac:dyDescent="0.3">
      <c r="A78" s="105">
        <f t="shared" si="6"/>
        <v>36000</v>
      </c>
      <c r="B78" s="63"/>
      <c r="D78" s="70"/>
      <c r="E78" s="71">
        <f t="shared" si="7"/>
        <v>533.86657165863267</v>
      </c>
      <c r="F78" s="72">
        <f t="shared" si="8"/>
        <v>26.492856404026298</v>
      </c>
      <c r="G78" s="73">
        <f t="shared" si="9"/>
        <v>0.29053722128685866</v>
      </c>
      <c r="H78" s="118">
        <f t="shared" si="4"/>
        <v>31176.798532584384</v>
      </c>
      <c r="I78" s="118">
        <f t="shared" si="5"/>
        <v>40823.201467415616</v>
      </c>
      <c r="Y78" s="74"/>
    </row>
    <row r="79" spans="1:37" x14ac:dyDescent="0.3">
      <c r="A79" s="105">
        <f t="shared" si="6"/>
        <v>37000</v>
      </c>
      <c r="B79" s="63"/>
      <c r="D79" s="70"/>
      <c r="E79" s="71">
        <f t="shared" si="7"/>
        <v>499.43590686153351</v>
      </c>
      <c r="F79" s="72">
        <f t="shared" si="8"/>
        <v>16.323733882028307</v>
      </c>
      <c r="G79" s="73">
        <f t="shared" si="9"/>
        <v>7.2831310231531998E-2</v>
      </c>
      <c r="H79" s="118">
        <f t="shared" si="4"/>
        <v>32181.61932325473</v>
      </c>
      <c r="I79" s="118">
        <f t="shared" si="5"/>
        <v>41818.38067674527</v>
      </c>
      <c r="Y79" s="74"/>
    </row>
    <row r="80" spans="1:37" x14ac:dyDescent="0.3">
      <c r="A80" s="105">
        <f t="shared" si="6"/>
        <v>38000</v>
      </c>
      <c r="B80" s="63"/>
      <c r="C80" s="75"/>
      <c r="D80" s="70"/>
      <c r="E80" s="71">
        <f t="shared" si="7"/>
        <v>467.22577944456515</v>
      </c>
      <c r="F80" s="72">
        <f t="shared" si="8"/>
        <v>5.4535611471296344</v>
      </c>
      <c r="G80" s="73">
        <f t="shared" si="9"/>
        <v>3.1762894226138203E-3</v>
      </c>
      <c r="H80" s="118">
        <f t="shared" si="4"/>
        <v>33186.435295544004</v>
      </c>
      <c r="I80" s="118">
        <f t="shared" si="5"/>
        <v>42813.564704455996</v>
      </c>
      <c r="Y80" s="74"/>
    </row>
    <row r="81" spans="1:25" x14ac:dyDescent="0.3">
      <c r="A81" s="105">
        <f t="shared" si="6"/>
        <v>39000</v>
      </c>
      <c r="B81" s="63"/>
      <c r="C81" s="75"/>
      <c r="D81" s="70"/>
      <c r="E81" s="71">
        <f t="shared" si="7"/>
        <v>437.09298025723263</v>
      </c>
      <c r="F81" s="72">
        <f t="shared" si="8"/>
        <v>0</v>
      </c>
      <c r="G81" s="73">
        <f t="shared" si="9"/>
        <v>0</v>
      </c>
      <c r="H81" s="118">
        <f t="shared" si="4"/>
        <v>34191.24645426817</v>
      </c>
      <c r="I81" s="118">
        <f t="shared" si="5"/>
        <v>43808.75354573183</v>
      </c>
      <c r="Y81" s="74"/>
    </row>
    <row r="82" spans="1:25" x14ac:dyDescent="0.3">
      <c r="A82" s="105">
        <f t="shared" si="6"/>
        <v>40000</v>
      </c>
      <c r="B82" s="63"/>
      <c r="C82" s="75"/>
      <c r="D82" s="70"/>
      <c r="E82" s="71">
        <f t="shared" si="7"/>
        <v>408.90353613892825</v>
      </c>
      <c r="F82" s="72">
        <f t="shared" si="8"/>
        <v>0</v>
      </c>
      <c r="G82" s="73">
        <f t="shared" si="9"/>
        <v>0</v>
      </c>
      <c r="H82" s="118">
        <f t="shared" si="4"/>
        <v>35196.052804238381</v>
      </c>
      <c r="I82" s="118">
        <f t="shared" si="5"/>
        <v>44803.947195761619</v>
      </c>
      <c r="Y82" s="74"/>
    </row>
    <row r="83" spans="1:25" x14ac:dyDescent="0.3">
      <c r="A83" s="105">
        <f t="shared" si="6"/>
        <v>41000</v>
      </c>
      <c r="B83" s="63"/>
      <c r="C83" s="75"/>
      <c r="D83" s="70"/>
      <c r="E83" s="71">
        <f t="shared" si="7"/>
        <v>382.53211426209583</v>
      </c>
      <c r="F83" s="72">
        <f t="shared" si="8"/>
        <v>0</v>
      </c>
      <c r="G83" s="73">
        <f t="shared" si="9"/>
        <v>0</v>
      </c>
      <c r="H83" s="118">
        <f t="shared" si="4"/>
        <v>36200.854350261005</v>
      </c>
      <c r="I83" s="118">
        <f t="shared" si="5"/>
        <v>45799.145649738995</v>
      </c>
      <c r="Y83" s="74"/>
    </row>
    <row r="84" spans="1:25" x14ac:dyDescent="0.3">
      <c r="A84" s="105">
        <f t="shared" si="6"/>
        <v>42000</v>
      </c>
      <c r="B84" s="63"/>
      <c r="C84" s="75"/>
      <c r="D84" s="70"/>
      <c r="E84" s="71">
        <f t="shared" si="7"/>
        <v>357.86146489110365</v>
      </c>
      <c r="F84" s="72">
        <f t="shared" si="8"/>
        <v>0</v>
      </c>
      <c r="G84" s="73">
        <f t="shared" si="9"/>
        <v>0</v>
      </c>
      <c r="H84" s="118">
        <f t="shared" si="4"/>
        <v>37205.651097137576</v>
      </c>
      <c r="I84" s="118">
        <f t="shared" si="5"/>
        <v>46794.348902862424</v>
      </c>
      <c r="T84" s="74"/>
      <c r="U84" s="74"/>
      <c r="V84" s="74"/>
      <c r="W84" s="74"/>
      <c r="X84" s="74"/>
    </row>
    <row r="85" spans="1:25" x14ac:dyDescent="0.3">
      <c r="A85" s="105">
        <f t="shared" si="6"/>
        <v>43000</v>
      </c>
      <c r="B85" s="63"/>
      <c r="C85" s="75"/>
      <c r="D85" s="70"/>
      <c r="E85" s="71">
        <f t="shared" si="7"/>
        <v>334.78190007927446</v>
      </c>
      <c r="F85" s="72">
        <f t="shared" si="8"/>
        <v>0</v>
      </c>
      <c r="G85" s="73">
        <f t="shared" si="9"/>
        <v>0</v>
      </c>
      <c r="H85" s="118">
        <f t="shared" si="4"/>
        <v>38210.443049664849</v>
      </c>
      <c r="I85" s="118">
        <f t="shared" si="5"/>
        <v>47789.556950335151</v>
      </c>
      <c r="T85" s="74"/>
      <c r="U85" s="74"/>
      <c r="V85" s="74"/>
      <c r="W85" s="74"/>
      <c r="X85" s="74"/>
    </row>
    <row r="86" spans="1:25" x14ac:dyDescent="0.3">
      <c r="A86" s="105">
        <f t="shared" si="6"/>
        <v>44000</v>
      </c>
      <c r="B86" s="63"/>
      <c r="C86" s="75"/>
      <c r="D86" s="70"/>
      <c r="E86" s="71">
        <f t="shared" si="7"/>
        <v>313.19080598631837</v>
      </c>
      <c r="F86" s="72">
        <f t="shared" si="8"/>
        <v>0</v>
      </c>
      <c r="G86" s="73">
        <f t="shared" si="9"/>
        <v>0</v>
      </c>
      <c r="H86" s="118">
        <f t="shared" si="4"/>
        <v>39215.230212634764</v>
      </c>
      <c r="I86" s="118">
        <f t="shared" si="5"/>
        <v>48784.769787365236</v>
      </c>
      <c r="T86" s="74"/>
      <c r="U86" s="74"/>
      <c r="V86" s="74"/>
      <c r="W86" s="74"/>
      <c r="X86" s="74"/>
    </row>
    <row r="87" spans="1:25" x14ac:dyDescent="0.3">
      <c r="A87" s="105">
        <f t="shared" si="6"/>
        <v>45000</v>
      </c>
      <c r="B87" s="63"/>
      <c r="C87" s="75"/>
      <c r="D87" s="70"/>
      <c r="E87" s="71">
        <f t="shared" si="7"/>
        <v>292.99218664788299</v>
      </c>
      <c r="F87" s="72">
        <f t="shared" si="8"/>
        <v>0</v>
      </c>
      <c r="G87" s="73">
        <f t="shared" si="9"/>
        <v>0</v>
      </c>
      <c r="H87" s="118">
        <f t="shared" si="4"/>
        <v>40220.0125908345</v>
      </c>
      <c r="I87" s="118">
        <f t="shared" si="5"/>
        <v>49779.9874091655</v>
      </c>
      <c r="T87" s="74"/>
      <c r="U87" s="74"/>
      <c r="V87" s="74"/>
      <c r="W87" s="74"/>
      <c r="X87" s="74"/>
    </row>
    <row r="88" spans="1:25" x14ac:dyDescent="0.3">
      <c r="A88" s="105">
        <f t="shared" si="6"/>
        <v>46000</v>
      </c>
      <c r="B88" s="63"/>
      <c r="C88" s="75"/>
      <c r="D88" s="70"/>
      <c r="E88" s="71">
        <f t="shared" si="7"/>
        <v>274.09623716878212</v>
      </c>
      <c r="F88" s="72">
        <f t="shared" si="8"/>
        <v>0</v>
      </c>
      <c r="G88" s="73">
        <f t="shared" si="9"/>
        <v>0</v>
      </c>
      <c r="H88" s="118">
        <f t="shared" si="4"/>
        <v>41224.790189046427</v>
      </c>
      <c r="I88" s="118">
        <f t="shared" si="5"/>
        <v>50775.209810953573</v>
      </c>
      <c r="T88" s="74"/>
      <c r="U88" s="74"/>
      <c r="V88" s="74"/>
      <c r="W88" s="74"/>
      <c r="X88" s="74"/>
    </row>
    <row r="89" spans="1:25" x14ac:dyDescent="0.3">
      <c r="A89" s="105">
        <f t="shared" si="6"/>
        <v>47000</v>
      </c>
      <c r="B89" s="63"/>
      <c r="C89" s="75"/>
      <c r="D89" s="70"/>
      <c r="E89" s="71">
        <f t="shared" si="7"/>
        <v>256.41894444227853</v>
      </c>
      <c r="F89" s="72">
        <f t="shared" si="8"/>
        <v>0</v>
      </c>
      <c r="G89" s="73">
        <f t="shared" si="9"/>
        <v>0</v>
      </c>
      <c r="H89" s="118">
        <f t="shared" si="4"/>
        <v>42229.563012048144</v>
      </c>
      <c r="I89" s="118">
        <f t="shared" si="5"/>
        <v>51770.436987951856</v>
      </c>
      <c r="T89" s="74"/>
      <c r="U89" s="74"/>
      <c r="V89" s="74"/>
      <c r="W89" s="74"/>
      <c r="X89" s="74"/>
    </row>
    <row r="90" spans="1:25" x14ac:dyDescent="0.3">
      <c r="A90" s="105">
        <f t="shared" si="6"/>
        <v>48000</v>
      </c>
      <c r="B90" s="63"/>
      <c r="C90" s="75"/>
      <c r="D90" s="70"/>
      <c r="E90" s="71">
        <f t="shared" si="7"/>
        <v>239.88171362018582</v>
      </c>
      <c r="F90" s="72">
        <f t="shared" si="8"/>
        <v>0</v>
      </c>
      <c r="G90" s="73">
        <f t="shared" si="9"/>
        <v>0</v>
      </c>
      <c r="H90" s="118">
        <f t="shared" si="4"/>
        <v>43234.331064612474</v>
      </c>
      <c r="I90" s="118">
        <f t="shared" si="5"/>
        <v>52765.668935387526</v>
      </c>
      <c r="T90" s="74"/>
      <c r="U90" s="74"/>
      <c r="V90" s="74"/>
      <c r="W90" s="74"/>
      <c r="X90" s="74"/>
    </row>
    <row r="91" spans="1:25" x14ac:dyDescent="0.3">
      <c r="A91" s="105">
        <f t="shared" si="6"/>
        <v>49000</v>
      </c>
      <c r="B91" s="63"/>
      <c r="C91" s="75"/>
      <c r="D91" s="70"/>
      <c r="E91" s="71">
        <f t="shared" si="7"/>
        <v>224.41101867303806</v>
      </c>
      <c r="F91" s="72">
        <f t="shared" si="8"/>
        <v>0</v>
      </c>
      <c r="G91" s="73">
        <f t="shared" si="9"/>
        <v>0</v>
      </c>
      <c r="H91" s="118">
        <f t="shared" si="4"/>
        <v>44239.094351507476</v>
      </c>
      <c r="I91" s="118">
        <f t="shared" si="5"/>
        <v>53760.905648492524</v>
      </c>
      <c r="T91" s="74"/>
      <c r="U91" s="74"/>
      <c r="V91" s="74"/>
      <c r="W91" s="74"/>
      <c r="X91" s="74"/>
    </row>
    <row r="92" spans="1:25" x14ac:dyDescent="0.3">
      <c r="A92" s="105">
        <f t="shared" si="6"/>
        <v>50000</v>
      </c>
      <c r="B92" s="63"/>
      <c r="C92" s="75"/>
      <c r="D92" s="70"/>
      <c r="E92" s="71">
        <f t="shared" si="7"/>
        <v>209.93807548668786</v>
      </c>
      <c r="F92" s="72">
        <f t="shared" si="8"/>
        <v>0</v>
      </c>
      <c r="G92" s="73">
        <f t="shared" si="9"/>
        <v>0</v>
      </c>
      <c r="H92" s="118">
        <f t="shared" si="4"/>
        <v>45243.852877496429</v>
      </c>
      <c r="I92" s="118">
        <f t="shared" si="5"/>
        <v>54756.147122503571</v>
      </c>
      <c r="T92" s="74"/>
      <c r="U92" s="74"/>
      <c r="V92" s="74"/>
      <c r="W92" s="74"/>
      <c r="X92" s="74"/>
    </row>
    <row r="93" spans="1:25" x14ac:dyDescent="0.3">
      <c r="A93" s="105">
        <f t="shared" si="6"/>
        <v>51000</v>
      </c>
      <c r="B93" s="63"/>
      <c r="C93" s="75"/>
      <c r="D93" s="70"/>
      <c r="E93" s="71">
        <f t="shared" si="7"/>
        <v>196.39853604189159</v>
      </c>
      <c r="F93" s="72">
        <f t="shared" si="8"/>
        <v>0</v>
      </c>
      <c r="G93" s="73">
        <f t="shared" si="9"/>
        <v>0</v>
      </c>
      <c r="H93" s="118">
        <f t="shared" si="4"/>
        <v>46248.606647337867</v>
      </c>
      <c r="I93" s="118">
        <f t="shared" si="5"/>
        <v>55751.393352662133</v>
      </c>
      <c r="T93" s="74"/>
      <c r="U93" s="74"/>
      <c r="V93" s="74"/>
      <c r="W93" s="74"/>
      <c r="X93" s="74"/>
    </row>
    <row r="94" spans="1:25" x14ac:dyDescent="0.3">
      <c r="A94" s="105">
        <f t="shared" si="6"/>
        <v>52000</v>
      </c>
      <c r="B94" s="63"/>
      <c r="C94" s="75"/>
      <c r="D94" s="70"/>
      <c r="E94" s="71">
        <f t="shared" si="7"/>
        <v>183.73220231717346</v>
      </c>
      <c r="F94" s="72">
        <f t="shared" si="8"/>
        <v>0</v>
      </c>
      <c r="G94" s="73">
        <f t="shared" si="9"/>
        <v>0</v>
      </c>
      <c r="H94" s="118">
        <f t="shared" si="4"/>
        <v>47253.355665785552</v>
      </c>
      <c r="I94" s="118">
        <f t="shared" si="5"/>
        <v>56746.644334214448</v>
      </c>
      <c r="T94" s="74"/>
      <c r="U94" s="74"/>
      <c r="V94" s="74"/>
      <c r="W94" s="74"/>
      <c r="X94" s="74"/>
    </row>
    <row r="95" spans="1:25" x14ac:dyDescent="0.3">
      <c r="A95" s="105">
        <f t="shared" si="6"/>
        <v>53000</v>
      </c>
      <c r="B95" s="63"/>
      <c r="C95" s="75"/>
      <c r="D95" s="70"/>
      <c r="E95" s="71">
        <f t="shared" si="7"/>
        <v>171.88275864295818</v>
      </c>
      <c r="F95" s="72">
        <f t="shared" si="8"/>
        <v>0</v>
      </c>
      <c r="G95" s="73">
        <f t="shared" si="9"/>
        <v>0</v>
      </c>
      <c r="H95" s="118">
        <f t="shared" si="4"/>
        <v>48258.099937588508</v>
      </c>
      <c r="I95" s="118">
        <f t="shared" si="5"/>
        <v>57741.900062411492</v>
      </c>
      <c r="T95" s="74"/>
      <c r="U95" s="74"/>
      <c r="V95" s="74"/>
      <c r="W95" s="74"/>
      <c r="X95" s="74"/>
    </row>
    <row r="96" spans="1:25" x14ac:dyDescent="0.3">
      <c r="A96" s="105">
        <f t="shared" si="6"/>
        <v>54000</v>
      </c>
      <c r="B96" s="63"/>
      <c r="C96" s="75"/>
      <c r="D96" s="70"/>
      <c r="E96" s="71">
        <f t="shared" si="7"/>
        <v>160.79752131699101</v>
      </c>
      <c r="F96" s="72">
        <f t="shared" si="8"/>
        <v>0</v>
      </c>
      <c r="G96" s="73">
        <f t="shared" si="9"/>
        <v>0</v>
      </c>
      <c r="H96" s="118">
        <f t="shared" si="4"/>
        <v>49262.839467491009</v>
      </c>
      <c r="I96" s="118">
        <f t="shared" si="5"/>
        <v>58737.160532508991</v>
      </c>
      <c r="T96" s="74"/>
      <c r="U96" s="74"/>
      <c r="V96" s="74"/>
      <c r="W96" s="74"/>
      <c r="X96" s="74"/>
    </row>
    <row r="97" spans="1:24" x14ac:dyDescent="0.3">
      <c r="A97" s="105">
        <f t="shared" si="6"/>
        <v>55000</v>
      </c>
      <c r="B97" s="63"/>
      <c r="C97" s="75"/>
      <c r="D97" s="70"/>
      <c r="E97" s="71">
        <f t="shared" ref="E97:E128" si="10">IF(A97&lt;=$C$22,$C$18*EXP(-A97/$C$20),$C$19*EXP(-(A97-$C$22)/$C$21))</f>
        <v>150.42720436781559</v>
      </c>
      <c r="F97" s="72">
        <f t="shared" ref="F97:F128" si="11">IF(A97&lt;=$C$22,IF($C$12*(1-$C$26*(EXP(A97/$C$20)-1))&gt;0,$C$12*(1-$C$26*(EXP(A97/$C$20)-1)),0),IF($C$30*(1-$C$28*(EXP((A97-$C$22)/$C$21)-1))&gt;0,$C$30*(1-$C$28*(EXP((A97-$C$22)/$C$21)-1)),0))</f>
        <v>0</v>
      </c>
      <c r="G97" s="73">
        <f t="shared" ref="G97:G128" si="12">IF(A97&lt;=$C$22,($C$5-$C$8)*(F97/$C$12)^(1/$C$11)+$C$8, ($C$29-$C$8)*(F97/$C$30)^(1/$C$11)+$C$8)</f>
        <v>0</v>
      </c>
      <c r="H97" s="118">
        <f t="shared" si="4"/>
        <v>50267.574260232577</v>
      </c>
      <c r="I97" s="118">
        <f t="shared" si="5"/>
        <v>59732.425739767423</v>
      </c>
      <c r="T97" s="74"/>
      <c r="U97" s="74"/>
      <c r="V97" s="74"/>
      <c r="W97" s="74"/>
      <c r="X97" s="74"/>
    </row>
    <row r="98" spans="1:24" x14ac:dyDescent="0.3">
      <c r="A98" s="105">
        <f t="shared" si="6"/>
        <v>56000</v>
      </c>
      <c r="B98" s="63"/>
      <c r="C98" s="75"/>
      <c r="D98" s="70"/>
      <c r="E98" s="71">
        <f t="shared" si="10"/>
        <v>140.72570042487013</v>
      </c>
      <c r="F98" s="72">
        <f t="shared" si="11"/>
        <v>0</v>
      </c>
      <c r="G98" s="73">
        <f t="shared" si="12"/>
        <v>0</v>
      </c>
      <c r="H98" s="118">
        <f t="shared" ref="H98:H161" si="13">IF($C$15=0,A98-$C$6/2, A98-$C$6*EXP(-A98/$C$15)/2)</f>
        <v>51272.304320548021</v>
      </c>
      <c r="I98" s="118">
        <f t="shared" ref="I98:I161" si="14">IF($C$15=0,A98+$C$6/2, A98+$C$6*EXP(-A98/$C$15)/2)</f>
        <v>60727.695679451979</v>
      </c>
      <c r="T98" s="74"/>
      <c r="U98" s="74"/>
      <c r="V98" s="74"/>
      <c r="W98" s="74"/>
      <c r="X98" s="74"/>
    </row>
    <row r="99" spans="1:24" x14ac:dyDescent="0.3">
      <c r="A99" s="105">
        <f t="shared" si="6"/>
        <v>57000</v>
      </c>
      <c r="B99" s="63"/>
      <c r="C99" s="75"/>
      <c r="D99" s="70"/>
      <c r="E99" s="71">
        <f t="shared" si="10"/>
        <v>131.64987572093293</v>
      </c>
      <c r="F99" s="72">
        <f t="shared" si="11"/>
        <v>0</v>
      </c>
      <c r="G99" s="73">
        <f t="shared" si="12"/>
        <v>0</v>
      </c>
      <c r="H99" s="118">
        <f t="shared" si="13"/>
        <v>52277.029653167381</v>
      </c>
      <c r="I99" s="118">
        <f t="shared" si="14"/>
        <v>61722.970346832619</v>
      </c>
      <c r="T99" s="74"/>
      <c r="U99" s="74"/>
      <c r="V99" s="74"/>
      <c r="W99" s="74"/>
      <c r="X99" s="74"/>
    </row>
    <row r="100" spans="1:24" x14ac:dyDescent="0.3">
      <c r="A100" s="105">
        <f t="shared" si="6"/>
        <v>58000</v>
      </c>
      <c r="B100" s="63"/>
      <c r="C100" s="75"/>
      <c r="D100" s="70"/>
      <c r="E100" s="71">
        <f t="shared" si="10"/>
        <v>123.15937831547711</v>
      </c>
      <c r="F100" s="72">
        <f t="shared" si="11"/>
        <v>0</v>
      </c>
      <c r="G100" s="73">
        <f t="shared" si="12"/>
        <v>0</v>
      </c>
      <c r="H100" s="118">
        <f t="shared" si="13"/>
        <v>53281.750262816007</v>
      </c>
      <c r="I100" s="118">
        <f t="shared" si="14"/>
        <v>62718.249737183993</v>
      </c>
      <c r="T100" s="74"/>
      <c r="U100" s="74"/>
      <c r="V100" s="74"/>
      <c r="W100" s="74"/>
      <c r="X100" s="74"/>
    </row>
    <row r="101" spans="1:24" x14ac:dyDescent="0.3">
      <c r="A101" s="105">
        <f t="shared" si="6"/>
        <v>59000</v>
      </c>
      <c r="B101" s="63"/>
      <c r="C101" s="75"/>
      <c r="D101" s="70"/>
      <c r="E101" s="71">
        <f t="shared" si="10"/>
        <v>115.21645868628043</v>
      </c>
      <c r="F101" s="72">
        <f t="shared" si="11"/>
        <v>0</v>
      </c>
      <c r="G101" s="73">
        <f t="shared" si="12"/>
        <v>0</v>
      </c>
      <c r="H101" s="118">
        <f t="shared" si="13"/>
        <v>54286.466154214504</v>
      </c>
      <c r="I101" s="118">
        <f t="shared" si="14"/>
        <v>63713.533845785496</v>
      </c>
      <c r="T101" s="74"/>
      <c r="U101" s="74"/>
      <c r="V101" s="74"/>
      <c r="W101" s="74"/>
      <c r="X101" s="74"/>
    </row>
    <row r="102" spans="1:24" x14ac:dyDescent="0.3">
      <c r="A102" s="105">
        <f t="shared" si="6"/>
        <v>60000</v>
      </c>
      <c r="B102" s="63"/>
      <c r="C102" s="75"/>
      <c r="D102" s="70"/>
      <c r="E102" s="71">
        <f t="shared" si="10"/>
        <v>107.78580189162211</v>
      </c>
      <c r="F102" s="72">
        <f t="shared" si="11"/>
        <v>0</v>
      </c>
      <c r="G102" s="73">
        <f t="shared" si="12"/>
        <v>0</v>
      </c>
      <c r="H102" s="118">
        <f t="shared" si="13"/>
        <v>55291.177332078754</v>
      </c>
      <c r="I102" s="118">
        <f t="shared" si="14"/>
        <v>64708.822667921246</v>
      </c>
      <c r="T102" s="74"/>
      <c r="U102" s="74"/>
      <c r="V102" s="74"/>
      <c r="W102" s="74"/>
      <c r="X102" s="74"/>
    </row>
    <row r="103" spans="1:24" x14ac:dyDescent="0.3">
      <c r="A103" s="105">
        <f t="shared" si="6"/>
        <v>61000</v>
      </c>
      <c r="B103" s="63"/>
      <c r="C103" s="75"/>
      <c r="D103" s="70"/>
      <c r="E103" s="71">
        <f t="shared" si="10"/>
        <v>100.83437055684668</v>
      </c>
      <c r="F103" s="72">
        <f t="shared" si="11"/>
        <v>0</v>
      </c>
      <c r="G103" s="73">
        <f t="shared" si="12"/>
        <v>0</v>
      </c>
      <c r="H103" s="118">
        <f t="shared" si="13"/>
        <v>56295.883801119955</v>
      </c>
      <c r="I103" s="118">
        <f t="shared" si="14"/>
        <v>65704.116198880045</v>
      </c>
      <c r="T103" s="74"/>
      <c r="U103" s="74"/>
      <c r="V103" s="74"/>
      <c r="W103" s="74"/>
      <c r="X103" s="74"/>
    </row>
    <row r="104" spans="1:24" x14ac:dyDescent="0.3">
      <c r="A104" s="105">
        <f t="shared" si="6"/>
        <v>62000</v>
      </c>
      <c r="B104" s="63"/>
      <c r="C104" s="75"/>
      <c r="D104" s="70"/>
      <c r="E104" s="71">
        <f t="shared" si="10"/>
        <v>94.331257987196537</v>
      </c>
      <c r="F104" s="72">
        <f t="shared" si="11"/>
        <v>0</v>
      </c>
      <c r="G104" s="73">
        <f t="shared" si="12"/>
        <v>0</v>
      </c>
      <c r="H104" s="118">
        <f t="shared" si="13"/>
        <v>57300.585566044552</v>
      </c>
      <c r="I104" s="118">
        <f t="shared" si="14"/>
        <v>66699.414433955448</v>
      </c>
      <c r="T104" s="74"/>
      <c r="U104" s="74"/>
      <c r="V104" s="74"/>
      <c r="W104" s="74"/>
      <c r="X104" s="74"/>
    </row>
    <row r="105" spans="1:24" x14ac:dyDescent="0.3">
      <c r="A105" s="105">
        <f t="shared" si="6"/>
        <v>63000</v>
      </c>
      <c r="B105" s="63"/>
      <c r="C105" s="75"/>
      <c r="D105" s="70"/>
      <c r="E105" s="71">
        <f t="shared" si="10"/>
        <v>88.247550753841963</v>
      </c>
      <c r="F105" s="72">
        <f t="shared" si="11"/>
        <v>0</v>
      </c>
      <c r="G105" s="73">
        <f t="shared" si="12"/>
        <v>0</v>
      </c>
      <c r="H105" s="118">
        <f t="shared" si="13"/>
        <v>58305.282631554335</v>
      </c>
      <c r="I105" s="118">
        <f t="shared" si="14"/>
        <v>67694.717368445665</v>
      </c>
      <c r="T105" s="74"/>
      <c r="U105" s="74"/>
      <c r="V105" s="74"/>
      <c r="W105" s="74"/>
      <c r="X105" s="74"/>
    </row>
    <row r="106" spans="1:24" x14ac:dyDescent="0.3">
      <c r="A106" s="105">
        <f t="shared" si="6"/>
        <v>64000</v>
      </c>
      <c r="B106" s="63"/>
      <c r="C106" s="75"/>
      <c r="D106" s="70"/>
      <c r="E106" s="71">
        <f t="shared" si="10"/>
        <v>82.556200142151312</v>
      </c>
      <c r="F106" s="72">
        <f t="shared" si="11"/>
        <v>0</v>
      </c>
      <c r="G106" s="73">
        <f t="shared" si="12"/>
        <v>0</v>
      </c>
      <c r="H106" s="118">
        <f t="shared" si="13"/>
        <v>59309.975002346357</v>
      </c>
      <c r="I106" s="118">
        <f t="shared" si="14"/>
        <v>68690.024997653643</v>
      </c>
      <c r="T106" s="74"/>
      <c r="U106" s="74"/>
      <c r="V106" s="74"/>
      <c r="W106" s="74"/>
      <c r="X106" s="74"/>
    </row>
    <row r="107" spans="1:24" x14ac:dyDescent="0.3">
      <c r="A107" s="105">
        <f t="shared" si="6"/>
        <v>65000</v>
      </c>
      <c r="B107" s="63"/>
      <c r="C107" s="75"/>
      <c r="D107" s="70"/>
      <c r="E107" s="71">
        <f t="shared" si="10"/>
        <v>77.231901890650803</v>
      </c>
      <c r="F107" s="72">
        <f t="shared" si="11"/>
        <v>0</v>
      </c>
      <c r="G107" s="73">
        <f t="shared" si="12"/>
        <v>0</v>
      </c>
      <c r="H107" s="118">
        <f t="shared" si="13"/>
        <v>60314.662683112983</v>
      </c>
      <c r="I107" s="118">
        <f t="shared" si="14"/>
        <v>69685.337316887017</v>
      </c>
      <c r="T107" s="74"/>
      <c r="U107" s="74"/>
      <c r="V107" s="74"/>
      <c r="W107" s="74"/>
      <c r="X107" s="74"/>
    </row>
    <row r="108" spans="1:24" x14ac:dyDescent="0.3">
      <c r="A108" s="105">
        <f t="shared" si="6"/>
        <v>66000</v>
      </c>
      <c r="B108" s="63"/>
      <c r="C108" s="75"/>
      <c r="D108" s="70"/>
      <c r="E108" s="71">
        <f t="shared" si="10"/>
        <v>72.250983685980444</v>
      </c>
      <c r="F108" s="72">
        <f t="shared" si="11"/>
        <v>0</v>
      </c>
      <c r="G108" s="73">
        <f t="shared" si="12"/>
        <v>0</v>
      </c>
      <c r="H108" s="118">
        <f t="shared" si="13"/>
        <v>61319.345678541904</v>
      </c>
      <c r="I108" s="118">
        <f t="shared" si="14"/>
        <v>70680.654321458089</v>
      </c>
      <c r="T108" s="74"/>
      <c r="U108" s="74"/>
      <c r="V108" s="74"/>
      <c r="W108" s="74"/>
      <c r="X108" s="74"/>
    </row>
    <row r="109" spans="1:24" x14ac:dyDescent="0.3">
      <c r="A109" s="105">
        <f t="shared" ref="A109:A168" si="15">A108+$C$4</f>
        <v>67000</v>
      </c>
      <c r="B109" s="63"/>
      <c r="C109" s="75"/>
      <c r="D109" s="70"/>
      <c r="E109" s="71">
        <f t="shared" si="10"/>
        <v>67.591299913640185</v>
      </c>
      <c r="F109" s="72">
        <f t="shared" si="11"/>
        <v>0</v>
      </c>
      <c r="G109" s="73">
        <f t="shared" si="12"/>
        <v>0</v>
      </c>
      <c r="H109" s="118">
        <f t="shared" si="13"/>
        <v>62324.023993316121</v>
      </c>
      <c r="I109" s="118">
        <f t="shared" si="14"/>
        <v>71675.976006683879</v>
      </c>
      <c r="T109" s="74"/>
      <c r="U109" s="74"/>
      <c r="V109" s="74"/>
      <c r="W109" s="74"/>
      <c r="X109" s="74"/>
    </row>
    <row r="110" spans="1:24" x14ac:dyDescent="0.3">
      <c r="A110" s="105">
        <f t="shared" si="15"/>
        <v>68000</v>
      </c>
      <c r="B110" s="63"/>
      <c r="C110" s="75"/>
      <c r="D110" s="70"/>
      <c r="E110" s="71">
        <f t="shared" si="10"/>
        <v>63.232133196577323</v>
      </c>
      <c r="F110" s="72">
        <f t="shared" si="11"/>
        <v>0</v>
      </c>
      <c r="G110" s="73">
        <f t="shared" si="12"/>
        <v>0</v>
      </c>
      <c r="H110" s="118">
        <f t="shared" si="13"/>
        <v>63328.69763211393</v>
      </c>
      <c r="I110" s="118">
        <f t="shared" si="14"/>
        <v>72671.302367886063</v>
      </c>
      <c r="T110" s="74"/>
      <c r="U110" s="74"/>
      <c r="V110" s="74"/>
      <c r="W110" s="74"/>
      <c r="X110" s="74"/>
    </row>
    <row r="111" spans="1:24" x14ac:dyDescent="0.3">
      <c r="A111" s="105">
        <f t="shared" si="15"/>
        <v>69000</v>
      </c>
      <c r="B111" s="63"/>
      <c r="C111" s="75"/>
      <c r="D111" s="70"/>
      <c r="E111" s="71">
        <f t="shared" si="10"/>
        <v>59.154102283847735</v>
      </c>
      <c r="F111" s="72">
        <f t="shared" si="11"/>
        <v>0</v>
      </c>
      <c r="G111" s="73">
        <f t="shared" si="12"/>
        <v>0</v>
      </c>
      <c r="H111" s="118">
        <f t="shared" si="13"/>
        <v>64333.366599608991</v>
      </c>
      <c r="I111" s="118">
        <f t="shared" si="14"/>
        <v>73666.633400391016</v>
      </c>
      <c r="T111" s="74"/>
      <c r="U111" s="74"/>
      <c r="V111" s="74"/>
      <c r="W111" s="74"/>
      <c r="X111" s="74"/>
    </row>
    <row r="112" spans="1:24" x14ac:dyDescent="0.3">
      <c r="A112" s="105">
        <f t="shared" si="15"/>
        <v>70000</v>
      </c>
      <c r="B112" s="63"/>
      <c r="C112" s="75"/>
      <c r="D112" s="70"/>
      <c r="E112" s="71">
        <f t="shared" si="10"/>
        <v>55.339075879814345</v>
      </c>
      <c r="F112" s="72">
        <f t="shared" si="11"/>
        <v>0</v>
      </c>
      <c r="G112" s="73">
        <f t="shared" si="12"/>
        <v>0</v>
      </c>
      <c r="H112" s="118">
        <f t="shared" si="13"/>
        <v>65338.030900470258</v>
      </c>
      <c r="I112" s="118">
        <f t="shared" si="14"/>
        <v>74661.969099529742</v>
      </c>
      <c r="T112" s="74"/>
      <c r="U112" s="74"/>
      <c r="V112" s="74"/>
      <c r="W112" s="74"/>
      <c r="X112" s="74"/>
    </row>
    <row r="113" spans="1:24" x14ac:dyDescent="0.3">
      <c r="A113" s="105">
        <f t="shared" si="15"/>
        <v>71000</v>
      </c>
      <c r="B113" s="63"/>
      <c r="C113" s="75"/>
      <c r="D113" s="70"/>
      <c r="E113" s="71">
        <f t="shared" si="10"/>
        <v>51.770092030761056</v>
      </c>
      <c r="F113" s="72">
        <f t="shared" si="11"/>
        <v>0</v>
      </c>
      <c r="G113" s="73">
        <f t="shared" si="12"/>
        <v>0</v>
      </c>
      <c r="H113" s="118">
        <f t="shared" si="13"/>
        <v>66342.69053936204</v>
      </c>
      <c r="I113" s="118">
        <f t="shared" si="14"/>
        <v>75657.30946063796</v>
      </c>
      <c r="T113" s="74"/>
      <c r="U113" s="74"/>
      <c r="V113" s="74"/>
      <c r="W113" s="74"/>
      <c r="X113" s="74"/>
    </row>
    <row r="114" spans="1:24" x14ac:dyDescent="0.3">
      <c r="A114" s="105">
        <f t="shared" si="15"/>
        <v>72000</v>
      </c>
      <c r="B114" s="63"/>
      <c r="C114" s="75"/>
      <c r="D114" s="70"/>
      <c r="E114" s="71">
        <f t="shared" si="10"/>
        <v>48.431282710506622</v>
      </c>
      <c r="F114" s="72">
        <f t="shared" si="11"/>
        <v>0</v>
      </c>
      <c r="G114" s="73">
        <f t="shared" si="12"/>
        <v>0</v>
      </c>
      <c r="H114" s="118">
        <f t="shared" si="13"/>
        <v>67347.345520943971</v>
      </c>
      <c r="I114" s="118">
        <f t="shared" si="14"/>
        <v>76652.654479056029</v>
      </c>
      <c r="J114" s="74"/>
      <c r="K114" s="74"/>
      <c r="L114" s="74"/>
      <c r="M114" s="74"/>
      <c r="N114" s="76"/>
      <c r="O114" s="76"/>
      <c r="P114" s="76"/>
      <c r="Q114" s="76"/>
      <c r="R114" s="74"/>
      <c r="S114" s="76"/>
      <c r="T114" s="74"/>
      <c r="U114" s="74"/>
      <c r="V114" s="74"/>
      <c r="W114" s="74"/>
      <c r="X114" s="74"/>
    </row>
    <row r="115" spans="1:24" x14ac:dyDescent="0.3">
      <c r="A115" s="105">
        <f t="shared" si="15"/>
        <v>73000</v>
      </c>
      <c r="B115" s="63"/>
      <c r="C115" s="75"/>
      <c r="D115" s="70"/>
      <c r="E115" s="71">
        <f t="shared" si="10"/>
        <v>45.307803269719976</v>
      </c>
      <c r="F115" s="72">
        <f t="shared" si="11"/>
        <v>0</v>
      </c>
      <c r="G115" s="73">
        <f t="shared" si="12"/>
        <v>0</v>
      </c>
      <c r="H115" s="118">
        <f t="shared" si="13"/>
        <v>68351.995849871033</v>
      </c>
      <c r="I115" s="118">
        <f t="shared" si="14"/>
        <v>77648.004150128967</v>
      </c>
      <c r="J115" s="74"/>
      <c r="K115" s="74"/>
      <c r="L115" s="74"/>
      <c r="M115" s="74"/>
      <c r="N115" s="76"/>
      <c r="O115" s="76"/>
      <c r="P115" s="76"/>
      <c r="Q115" s="76"/>
      <c r="R115" s="74"/>
      <c r="S115" s="76"/>
      <c r="T115" s="74"/>
      <c r="U115" s="74"/>
      <c r="V115" s="74"/>
      <c r="W115" s="74"/>
      <c r="X115" s="74"/>
    </row>
    <row r="116" spans="1:24" x14ac:dyDescent="0.3">
      <c r="A116" s="105">
        <f t="shared" si="15"/>
        <v>74000</v>
      </c>
      <c r="B116" s="63"/>
      <c r="C116" s="75"/>
      <c r="D116" s="70"/>
      <c r="E116" s="71">
        <f t="shared" si="10"/>
        <v>42.385766435261417</v>
      </c>
      <c r="F116" s="72">
        <f t="shared" si="11"/>
        <v>0</v>
      </c>
      <c r="G116" s="73">
        <f t="shared" si="12"/>
        <v>0</v>
      </c>
      <c r="H116" s="118">
        <f t="shared" si="13"/>
        <v>69356.641530793568</v>
      </c>
      <c r="I116" s="118">
        <f t="shared" si="14"/>
        <v>78643.358469206432</v>
      </c>
      <c r="J116" s="74"/>
      <c r="K116" s="74"/>
      <c r="L116" s="74"/>
      <c r="M116" s="74"/>
      <c r="N116" s="76"/>
      <c r="O116" s="76"/>
      <c r="P116" s="76"/>
      <c r="Q116" s="76"/>
      <c r="R116" s="74"/>
      <c r="S116" s="76"/>
      <c r="T116" s="74"/>
      <c r="U116" s="74"/>
      <c r="V116" s="74"/>
      <c r="W116" s="74"/>
      <c r="X116" s="74"/>
    </row>
    <row r="117" spans="1:24" x14ac:dyDescent="0.3">
      <c r="A117" s="105">
        <f t="shared" si="15"/>
        <v>75000</v>
      </c>
      <c r="B117" s="63"/>
      <c r="C117" s="75"/>
      <c r="D117" s="70"/>
      <c r="E117" s="71">
        <f t="shared" si="10"/>
        <v>39.652180566105756</v>
      </c>
      <c r="F117" s="72">
        <f t="shared" si="11"/>
        <v>0</v>
      </c>
      <c r="G117" s="73">
        <f t="shared" si="12"/>
        <v>0</v>
      </c>
      <c r="H117" s="118">
        <f t="shared" si="13"/>
        <v>70361.28256835723</v>
      </c>
      <c r="I117" s="118">
        <f t="shared" si="14"/>
        <v>79638.71743164277</v>
      </c>
      <c r="J117" s="74"/>
      <c r="K117" s="74"/>
      <c r="L117" s="74"/>
      <c r="M117" s="74"/>
      <c r="N117" s="76"/>
      <c r="O117" s="76"/>
      <c r="P117" s="76"/>
      <c r="Q117" s="76"/>
      <c r="R117" s="74"/>
      <c r="S117" s="76"/>
      <c r="T117" s="74"/>
      <c r="U117" s="74"/>
      <c r="V117" s="74"/>
      <c r="W117" s="74"/>
      <c r="X117" s="74"/>
    </row>
    <row r="118" spans="1:24" x14ac:dyDescent="0.3">
      <c r="A118" s="105">
        <f t="shared" si="15"/>
        <v>76000</v>
      </c>
      <c r="B118" s="63"/>
      <c r="C118" s="75"/>
      <c r="D118" s="70"/>
      <c r="E118" s="71">
        <f t="shared" si="10"/>
        <v>37.094891891326874</v>
      </c>
      <c r="F118" s="72">
        <f t="shared" si="11"/>
        <v>0</v>
      </c>
      <c r="G118" s="73">
        <f t="shared" si="12"/>
        <v>0</v>
      </c>
      <c r="H118" s="118">
        <f t="shared" si="13"/>
        <v>71365.918967203092</v>
      </c>
      <c r="I118" s="118">
        <f t="shared" si="14"/>
        <v>80634.081032796908</v>
      </c>
      <c r="J118" s="74"/>
      <c r="K118" s="74"/>
      <c r="L118" s="74"/>
      <c r="M118" s="74"/>
      <c r="N118" s="76"/>
      <c r="O118" s="76"/>
      <c r="P118" s="76"/>
      <c r="Q118" s="76"/>
      <c r="R118" s="74"/>
      <c r="S118" s="76"/>
      <c r="T118" s="74"/>
      <c r="U118" s="74"/>
      <c r="V118" s="74"/>
      <c r="W118" s="74"/>
      <c r="X118" s="74"/>
    </row>
    <row r="119" spans="1:24" x14ac:dyDescent="0.3">
      <c r="A119" s="105">
        <f t="shared" si="15"/>
        <v>77000</v>
      </c>
      <c r="B119" s="63"/>
      <c r="C119" s="75"/>
      <c r="D119" s="70"/>
      <c r="E119" s="71">
        <f t="shared" si="10"/>
        <v>34.70253047332902</v>
      </c>
      <c r="F119" s="72">
        <f t="shared" si="11"/>
        <v>0</v>
      </c>
      <c r="G119" s="73">
        <f t="shared" si="12"/>
        <v>0</v>
      </c>
      <c r="H119" s="118">
        <f t="shared" si="13"/>
        <v>72370.550731967523</v>
      </c>
      <c r="I119" s="118">
        <f t="shared" si="14"/>
        <v>81629.449268032477</v>
      </c>
      <c r="J119" s="74"/>
      <c r="K119" s="74"/>
      <c r="L119" s="74"/>
      <c r="M119" s="74"/>
      <c r="N119" s="76"/>
      <c r="O119" s="76"/>
      <c r="P119" s="76"/>
      <c r="Q119" s="76"/>
      <c r="R119" s="74"/>
      <c r="S119" s="76"/>
      <c r="T119" s="74"/>
      <c r="U119" s="74"/>
      <c r="V119" s="74"/>
      <c r="W119" s="74"/>
      <c r="X119" s="74"/>
    </row>
    <row r="120" spans="1:24" x14ac:dyDescent="0.3">
      <c r="A120" s="105">
        <f t="shared" si="15"/>
        <v>78000</v>
      </c>
      <c r="B120" s="63"/>
      <c r="C120" s="75"/>
      <c r="D120" s="70"/>
      <c r="E120" s="71">
        <f t="shared" si="10"/>
        <v>32.464459656071874</v>
      </c>
      <c r="F120" s="72">
        <f t="shared" si="11"/>
        <v>0</v>
      </c>
      <c r="G120" s="73">
        <f t="shared" si="12"/>
        <v>0</v>
      </c>
      <c r="H120" s="118">
        <f t="shared" si="13"/>
        <v>73375.177867282298</v>
      </c>
      <c r="I120" s="118">
        <f t="shared" si="14"/>
        <v>82624.822132717702</v>
      </c>
      <c r="J120" s="74"/>
      <c r="K120" s="74"/>
      <c r="L120" s="74"/>
      <c r="M120" s="74"/>
      <c r="N120" s="76"/>
      <c r="O120" s="76"/>
      <c r="P120" s="76"/>
      <c r="Q120" s="76"/>
      <c r="R120" s="74"/>
      <c r="S120" s="76"/>
      <c r="T120" s="74"/>
      <c r="U120" s="74"/>
      <c r="V120" s="74"/>
      <c r="W120" s="74"/>
      <c r="X120" s="74"/>
    </row>
    <row r="121" spans="1:24" x14ac:dyDescent="0.3">
      <c r="A121" s="105">
        <f t="shared" si="15"/>
        <v>79000</v>
      </c>
      <c r="B121" s="63"/>
      <c r="C121" s="75"/>
      <c r="D121" s="70"/>
      <c r="E121" s="71">
        <f t="shared" si="10"/>
        <v>30.37072877353237</v>
      </c>
      <c r="F121" s="72">
        <f t="shared" si="11"/>
        <v>0</v>
      </c>
      <c r="G121" s="73">
        <f t="shared" si="12"/>
        <v>0</v>
      </c>
      <c r="H121" s="118">
        <f t="shared" si="13"/>
        <v>74379.800377774562</v>
      </c>
      <c r="I121" s="118">
        <f t="shared" si="14"/>
        <v>83620.199622225438</v>
      </c>
      <c r="J121" s="74"/>
      <c r="K121" s="74"/>
      <c r="L121" s="74"/>
      <c r="M121" s="74"/>
      <c r="N121" s="76"/>
      <c r="O121" s="76"/>
      <c r="P121" s="76"/>
      <c r="Q121" s="76"/>
      <c r="R121" s="74"/>
      <c r="S121" s="76"/>
      <c r="T121" s="74"/>
      <c r="U121" s="74"/>
      <c r="V121" s="74"/>
      <c r="W121" s="74"/>
      <c r="X121" s="74"/>
    </row>
    <row r="122" spans="1:24" x14ac:dyDescent="0.3">
      <c r="A122" s="105">
        <f t="shared" si="15"/>
        <v>80000</v>
      </c>
      <c r="B122" s="63"/>
      <c r="C122" s="75"/>
      <c r="D122" s="70"/>
      <c r="E122" s="71">
        <f t="shared" si="10"/>
        <v>28.412028908140279</v>
      </c>
      <c r="F122" s="72">
        <f t="shared" si="11"/>
        <v>0</v>
      </c>
      <c r="G122" s="73">
        <f t="shared" si="12"/>
        <v>0</v>
      </c>
      <c r="H122" s="118">
        <f t="shared" si="13"/>
        <v>75384.418268066816</v>
      </c>
      <c r="I122" s="118">
        <f t="shared" si="14"/>
        <v>84615.581731933184</v>
      </c>
      <c r="J122" s="74"/>
      <c r="K122" s="74"/>
      <c r="L122" s="74"/>
      <c r="M122" s="74"/>
      <c r="N122" s="76"/>
      <c r="O122" s="76"/>
      <c r="P122" s="76"/>
      <c r="Q122" s="76"/>
      <c r="R122" s="74"/>
      <c r="S122" s="76"/>
      <c r="T122" s="74"/>
      <c r="U122" s="74"/>
      <c r="V122" s="74"/>
      <c r="W122" s="74"/>
      <c r="X122" s="74"/>
    </row>
    <row r="123" spans="1:24" x14ac:dyDescent="0.3">
      <c r="A123" s="105">
        <f t="shared" si="15"/>
        <v>81000</v>
      </c>
      <c r="B123" s="63"/>
      <c r="C123" s="75"/>
      <c r="D123" s="70"/>
      <c r="E123" s="71">
        <f t="shared" si="10"/>
        <v>26.579651502485483</v>
      </c>
      <c r="F123" s="72">
        <f t="shared" si="11"/>
        <v>0</v>
      </c>
      <c r="G123" s="73">
        <f t="shared" si="12"/>
        <v>0</v>
      </c>
      <c r="H123" s="118">
        <f t="shared" si="13"/>
        <v>76389.031542776967</v>
      </c>
      <c r="I123" s="118">
        <f t="shared" si="14"/>
        <v>85610.968457223033</v>
      </c>
      <c r="J123" s="74"/>
      <c r="K123" s="74"/>
      <c r="L123" s="74"/>
      <c r="M123" s="74"/>
      <c r="N123" s="76"/>
      <c r="O123" s="76"/>
      <c r="P123" s="76"/>
      <c r="Q123" s="76"/>
      <c r="R123" s="74"/>
      <c r="S123" s="76"/>
      <c r="T123" s="74"/>
      <c r="U123" s="74"/>
      <c r="V123" s="74"/>
      <c r="W123" s="74"/>
      <c r="X123" s="74"/>
    </row>
    <row r="124" spans="1:24" x14ac:dyDescent="0.3">
      <c r="A124" s="105">
        <f t="shared" si="15"/>
        <v>82000</v>
      </c>
      <c r="B124" s="63"/>
      <c r="C124" s="75"/>
      <c r="D124" s="70"/>
      <c r="E124" s="71">
        <f t="shared" si="10"/>
        <v>24.865449640281309</v>
      </c>
      <c r="F124" s="72">
        <f t="shared" si="11"/>
        <v>0</v>
      </c>
      <c r="G124" s="73">
        <f t="shared" si="12"/>
        <v>0</v>
      </c>
      <c r="H124" s="118">
        <f t="shared" si="13"/>
        <v>77393.640206518263</v>
      </c>
      <c r="I124" s="118">
        <f t="shared" si="14"/>
        <v>86606.359793481737</v>
      </c>
      <c r="S124" s="74"/>
      <c r="T124" s="74"/>
      <c r="U124" s="74"/>
      <c r="V124" s="74"/>
      <c r="W124" s="74"/>
      <c r="X124" s="74"/>
    </row>
    <row r="125" spans="1:24" x14ac:dyDescent="0.3">
      <c r="A125" s="105">
        <f t="shared" si="15"/>
        <v>83000</v>
      </c>
      <c r="B125" s="63"/>
      <c r="C125" s="75"/>
      <c r="D125" s="70"/>
      <c r="E125" s="71">
        <f t="shared" si="10"/>
        <v>23.261801824435071</v>
      </c>
      <c r="F125" s="72">
        <f t="shared" si="11"/>
        <v>0</v>
      </c>
      <c r="G125" s="73">
        <f t="shared" si="12"/>
        <v>0</v>
      </c>
      <c r="H125" s="118">
        <f t="shared" si="13"/>
        <v>78398.244263899382</v>
      </c>
      <c r="I125" s="118">
        <f t="shared" si="14"/>
        <v>87601.755736100618</v>
      </c>
      <c r="S125" s="74"/>
      <c r="T125" s="74"/>
      <c r="U125" s="74"/>
      <c r="V125" s="74"/>
      <c r="W125" s="74"/>
      <c r="X125" s="74"/>
    </row>
    <row r="126" spans="1:24" x14ac:dyDescent="0.3">
      <c r="A126" s="105">
        <f t="shared" si="15"/>
        <v>84000</v>
      </c>
      <c r="B126" s="63"/>
      <c r="C126" s="75"/>
      <c r="D126" s="70"/>
      <c r="E126" s="71">
        <f t="shared" si="10"/>
        <v>21.761578091180247</v>
      </c>
      <c r="F126" s="72">
        <f t="shared" si="11"/>
        <v>0</v>
      </c>
      <c r="G126" s="73">
        <f t="shared" si="12"/>
        <v>0</v>
      </c>
      <c r="H126" s="118">
        <f t="shared" si="13"/>
        <v>79402.843719524375</v>
      </c>
      <c r="I126" s="118">
        <f t="shared" si="14"/>
        <v>88597.156280475625</v>
      </c>
      <c r="S126" s="74"/>
      <c r="T126" s="74"/>
      <c r="U126" s="74"/>
      <c r="V126" s="74"/>
      <c r="W126" s="74"/>
      <c r="X126" s="74"/>
    </row>
    <row r="127" spans="1:24" x14ac:dyDescent="0.3">
      <c r="A127" s="105">
        <f t="shared" si="15"/>
        <v>85000</v>
      </c>
      <c r="B127" s="63"/>
      <c r="C127" s="75"/>
      <c r="D127" s="70"/>
      <c r="E127" s="71">
        <f t="shared" si="10"/>
        <v>20.358108309610145</v>
      </c>
      <c r="F127" s="72">
        <f t="shared" si="11"/>
        <v>0</v>
      </c>
      <c r="G127" s="73">
        <f t="shared" si="12"/>
        <v>0</v>
      </c>
      <c r="H127" s="118">
        <f t="shared" si="13"/>
        <v>80407.438577992711</v>
      </c>
      <c r="I127" s="118">
        <f t="shared" si="14"/>
        <v>89592.561422007289</v>
      </c>
      <c r="S127" s="74"/>
      <c r="T127" s="74"/>
      <c r="U127" s="74"/>
      <c r="V127" s="74"/>
      <c r="W127" s="74"/>
      <c r="X127" s="74"/>
    </row>
    <row r="128" spans="1:24" x14ac:dyDescent="0.3">
      <c r="A128" s="105">
        <f t="shared" si="15"/>
        <v>86000</v>
      </c>
      <c r="B128" s="63"/>
      <c r="C128" s="75"/>
      <c r="D128" s="70"/>
      <c r="E128" s="71">
        <f t="shared" si="10"/>
        <v>19.045152525670513</v>
      </c>
      <c r="F128" s="72">
        <f t="shared" si="11"/>
        <v>0</v>
      </c>
      <c r="G128" s="73">
        <f t="shared" si="12"/>
        <v>0</v>
      </c>
      <c r="H128" s="118">
        <f t="shared" si="13"/>
        <v>81412.028843899243</v>
      </c>
      <c r="I128" s="118">
        <f t="shared" si="14"/>
        <v>90587.971156100757</v>
      </c>
      <c r="S128" s="74"/>
      <c r="T128" s="74"/>
      <c r="U128" s="74"/>
      <c r="V128" s="74"/>
      <c r="W128" s="74"/>
      <c r="X128" s="74"/>
    </row>
    <row r="129" spans="1:24" x14ac:dyDescent="0.3">
      <c r="A129" s="105">
        <f t="shared" si="15"/>
        <v>87000</v>
      </c>
      <c r="B129" s="63"/>
      <c r="C129" s="75"/>
      <c r="D129" s="70"/>
      <c r="E129" s="71">
        <f t="shared" ref="E129:E160" si="16">IF(A129&lt;=$C$22,$C$18*EXP(-A129/$C$20),$C$19*EXP(-(A129-$C$22)/$C$21))</f>
        <v>17.816873218757312</v>
      </c>
      <c r="F129" s="72">
        <f t="shared" ref="F129:F161" si="17">IF(A129&lt;=$C$22,IF($C$12*(1-$C$26*(EXP(A129/$C$20)-1))&gt;0,$C$12*(1-$C$26*(EXP(A129/$C$20)-1)),0),IF($C$30*(1-$C$28*(EXP((A129-$C$22)/$C$21)-1))&gt;0,$C$30*(1-$C$28*(EXP((A129-$C$22)/$C$21)-1)),0))</f>
        <v>0</v>
      </c>
      <c r="G129" s="73">
        <f t="shared" ref="G129:G160" si="18">IF(A129&lt;=$C$22,($C$5-$C$8)*(F129/$C$12)^(1/$C$11)+$C$8, ($C$29-$C$8)*(F129/$C$30)^(1/$C$11)+$C$8)</f>
        <v>0</v>
      </c>
      <c r="H129" s="118">
        <f t="shared" si="13"/>
        <v>82416.614521834243</v>
      </c>
      <c r="I129" s="118">
        <f t="shared" si="14"/>
        <v>91583.385478165757</v>
      </c>
      <c r="S129" s="74"/>
      <c r="T129" s="74"/>
      <c r="U129" s="74"/>
      <c r="V129" s="74"/>
      <c r="W129" s="74"/>
      <c r="X129" s="74"/>
    </row>
    <row r="130" spans="1:24" x14ac:dyDescent="0.3">
      <c r="A130" s="105">
        <f t="shared" si="15"/>
        <v>88000</v>
      </c>
      <c r="B130" s="63"/>
      <c r="C130" s="75"/>
      <c r="D130" s="70"/>
      <c r="E130" s="71">
        <f t="shared" si="16"/>
        <v>16.66780934757023</v>
      </c>
      <c r="F130" s="72">
        <f t="shared" si="17"/>
        <v>0</v>
      </c>
      <c r="G130" s="73">
        <f t="shared" si="18"/>
        <v>0</v>
      </c>
      <c r="H130" s="118">
        <f t="shared" si="13"/>
        <v>83421.195616383367</v>
      </c>
      <c r="I130" s="118">
        <f t="shared" si="14"/>
        <v>92578.804383616633</v>
      </c>
      <c r="S130" s="74"/>
      <c r="T130" s="74"/>
      <c r="U130" s="74"/>
      <c r="V130" s="74"/>
      <c r="W130" s="74"/>
      <c r="X130" s="74"/>
    </row>
    <row r="131" spans="1:24" x14ac:dyDescent="0.3">
      <c r="A131" s="105">
        <f t="shared" si="15"/>
        <v>89000</v>
      </c>
      <c r="B131" s="63"/>
      <c r="C131" s="75"/>
      <c r="D131" s="70"/>
      <c r="E131" s="71">
        <f t="shared" si="16"/>
        <v>15.592852069827247</v>
      </c>
      <c r="F131" s="72">
        <f t="shared" si="17"/>
        <v>0</v>
      </c>
      <c r="G131" s="73">
        <f t="shared" si="18"/>
        <v>0</v>
      </c>
      <c r="H131" s="118">
        <f t="shared" si="13"/>
        <v>84425.772132127735</v>
      </c>
      <c r="I131" s="118">
        <f t="shared" si="14"/>
        <v>93574.227867872265</v>
      </c>
      <c r="S131" s="74"/>
      <c r="T131" s="74"/>
      <c r="U131" s="74"/>
      <c r="V131" s="74"/>
      <c r="W131" s="74"/>
      <c r="X131" s="74"/>
    </row>
    <row r="132" spans="1:24" x14ac:dyDescent="0.3">
      <c r="A132" s="105">
        <f t="shared" si="15"/>
        <v>90000</v>
      </c>
      <c r="B132" s="63"/>
      <c r="C132" s="75"/>
      <c r="D132" s="70"/>
      <c r="E132" s="71">
        <f t="shared" si="16"/>
        <v>14.587222027888112</v>
      </c>
      <c r="F132" s="72">
        <f t="shared" si="17"/>
        <v>0</v>
      </c>
      <c r="G132" s="73">
        <f t="shared" si="18"/>
        <v>0</v>
      </c>
      <c r="H132" s="118">
        <f t="shared" si="13"/>
        <v>85430.344073643864</v>
      </c>
      <c r="I132" s="118">
        <f t="shared" si="14"/>
        <v>94569.655926356136</v>
      </c>
      <c r="S132" s="74"/>
      <c r="T132" s="74"/>
      <c r="U132" s="74"/>
      <c r="V132" s="74"/>
      <c r="W132" s="74"/>
      <c r="X132" s="74"/>
    </row>
    <row r="133" spans="1:24" x14ac:dyDescent="0.3">
      <c r="A133" s="105">
        <f t="shared" si="15"/>
        <v>91000</v>
      </c>
      <c r="B133" s="63"/>
      <c r="C133" s="75"/>
      <c r="D133" s="70"/>
      <c r="E133" s="71">
        <f t="shared" si="16"/>
        <v>13.646448099296398</v>
      </c>
      <c r="F133" s="72">
        <f t="shared" si="17"/>
        <v>0</v>
      </c>
      <c r="G133" s="73">
        <f t="shared" si="18"/>
        <v>0</v>
      </c>
      <c r="H133" s="118">
        <f t="shared" si="13"/>
        <v>86434.911445503676</v>
      </c>
      <c r="I133" s="118">
        <f t="shared" si="14"/>
        <v>95565.088554496324</v>
      </c>
      <c r="S133" s="74"/>
      <c r="T133" s="74"/>
      <c r="U133" s="74"/>
      <c r="V133" s="74"/>
      <c r="W133" s="74"/>
      <c r="X133" s="74"/>
    </row>
    <row r="134" spans="1:24" x14ac:dyDescent="0.3">
      <c r="A134" s="105">
        <f t="shared" si="15"/>
        <v>92000</v>
      </c>
      <c r="B134" s="63"/>
      <c r="C134" s="75"/>
      <c r="D134" s="70"/>
      <c r="E134" s="71">
        <f t="shared" si="16"/>
        <v>12.766347517763228</v>
      </c>
      <c r="F134" s="72">
        <f t="shared" si="17"/>
        <v>0</v>
      </c>
      <c r="G134" s="73">
        <f t="shared" si="18"/>
        <v>0</v>
      </c>
      <c r="H134" s="118">
        <f t="shared" si="13"/>
        <v>87439.474252274551</v>
      </c>
      <c r="I134" s="118">
        <f t="shared" si="14"/>
        <v>96560.525747725449</v>
      </c>
      <c r="S134" s="74"/>
      <c r="T134" s="74"/>
      <c r="U134" s="74"/>
      <c r="V134" s="74"/>
      <c r="W134" s="74"/>
      <c r="X134" s="74"/>
    </row>
    <row r="135" spans="1:24" x14ac:dyDescent="0.3">
      <c r="A135" s="105">
        <f t="shared" si="15"/>
        <v>93000</v>
      </c>
      <c r="B135" s="63"/>
      <c r="C135" s="75"/>
      <c r="D135" s="70"/>
      <c r="E135" s="71">
        <f t="shared" si="16"/>
        <v>11.943007276208556</v>
      </c>
      <c r="F135" s="72">
        <f t="shared" si="17"/>
        <v>0</v>
      </c>
      <c r="G135" s="73">
        <f t="shared" si="18"/>
        <v>0</v>
      </c>
      <c r="H135" s="118">
        <f t="shared" si="13"/>
        <v>88444.0324985193</v>
      </c>
      <c r="I135" s="118">
        <f t="shared" si="14"/>
        <v>97555.9675014807</v>
      </c>
      <c r="S135" s="74"/>
      <c r="T135" s="74"/>
      <c r="U135" s="74"/>
      <c r="V135" s="74"/>
      <c r="W135" s="74"/>
      <c r="X135" s="74"/>
    </row>
    <row r="136" spans="1:24" x14ac:dyDescent="0.3">
      <c r="A136" s="105">
        <f t="shared" si="15"/>
        <v>94000</v>
      </c>
      <c r="B136" s="63"/>
      <c r="C136" s="75"/>
      <c r="D136" s="70"/>
      <c r="E136" s="71">
        <f t="shared" si="16"/>
        <v>11.172766729176534</v>
      </c>
      <c r="F136" s="72">
        <f t="shared" si="17"/>
        <v>0</v>
      </c>
      <c r="G136" s="73">
        <f t="shared" si="18"/>
        <v>0</v>
      </c>
      <c r="H136" s="118">
        <f t="shared" si="13"/>
        <v>89448.586188796166</v>
      </c>
      <c r="I136" s="118">
        <f t="shared" si="14"/>
        <v>98551.413811203834</v>
      </c>
      <c r="S136" s="74"/>
      <c r="T136" s="74"/>
      <c r="U136" s="74"/>
      <c r="V136" s="74"/>
      <c r="W136" s="74"/>
      <c r="X136" s="74"/>
    </row>
    <row r="137" spans="1:24" x14ac:dyDescent="0.3">
      <c r="A137" s="105">
        <f t="shared" si="15"/>
        <v>95000</v>
      </c>
      <c r="B137" s="63"/>
      <c r="C137" s="75"/>
      <c r="D137" s="70"/>
      <c r="E137" s="71">
        <f t="shared" si="16"/>
        <v>10.452201317273509</v>
      </c>
      <c r="F137" s="72">
        <f t="shared" si="17"/>
        <v>0</v>
      </c>
      <c r="G137" s="73">
        <f t="shared" si="18"/>
        <v>0</v>
      </c>
      <c r="H137" s="118">
        <f t="shared" si="13"/>
        <v>90453.135327658849</v>
      </c>
      <c r="I137" s="118">
        <f t="shared" si="14"/>
        <v>99546.864672341151</v>
      </c>
      <c r="S137" s="74"/>
      <c r="T137" s="74"/>
      <c r="U137" s="74"/>
      <c r="V137" s="74"/>
      <c r="W137" s="74"/>
      <c r="X137" s="74"/>
    </row>
    <row r="138" spans="1:24" x14ac:dyDescent="0.3">
      <c r="A138" s="105">
        <f t="shared" si="15"/>
        <v>96000</v>
      </c>
      <c r="B138" s="63"/>
      <c r="C138" s="75"/>
      <c r="D138" s="70"/>
      <c r="E138" s="71">
        <f t="shared" si="16"/>
        <v>9.7781073412660469</v>
      </c>
      <c r="F138" s="72">
        <f t="shared" si="17"/>
        <v>0</v>
      </c>
      <c r="G138" s="73">
        <f t="shared" si="18"/>
        <v>0</v>
      </c>
      <c r="H138" s="118">
        <f t="shared" si="13"/>
        <v>91457.679919656468</v>
      </c>
      <c r="I138" s="118">
        <f t="shared" si="14"/>
        <v>100542.32008034353</v>
      </c>
      <c r="S138" s="74"/>
      <c r="T138" s="74"/>
      <c r="U138" s="74"/>
      <c r="V138" s="74"/>
      <c r="W138" s="74"/>
      <c r="X138" s="74"/>
    </row>
    <row r="139" spans="1:24" x14ac:dyDescent="0.3">
      <c r="A139" s="105">
        <f t="shared" si="15"/>
        <v>97000</v>
      </c>
      <c r="B139" s="63"/>
      <c r="C139" s="75"/>
      <c r="D139" s="70"/>
      <c r="E139" s="71">
        <f t="shared" si="16"/>
        <v>9.1474877181433296</v>
      </c>
      <c r="F139" s="72">
        <f t="shared" si="17"/>
        <v>0</v>
      </c>
      <c r="G139" s="73">
        <f t="shared" si="18"/>
        <v>0</v>
      </c>
      <c r="H139" s="118">
        <f t="shared" si="13"/>
        <v>92462.21996933363</v>
      </c>
      <c r="I139" s="118">
        <f t="shared" si="14"/>
        <v>101537.78003066637</v>
      </c>
      <c r="S139" s="74"/>
      <c r="T139" s="74"/>
      <c r="U139" s="74"/>
      <c r="V139" s="74"/>
      <c r="W139" s="74"/>
      <c r="X139" s="74"/>
    </row>
    <row r="140" spans="1:24" x14ac:dyDescent="0.3">
      <c r="A140" s="105">
        <f t="shared" si="15"/>
        <v>98000</v>
      </c>
      <c r="B140" s="63"/>
      <c r="C140" s="75"/>
      <c r="D140" s="70"/>
      <c r="E140" s="71">
        <f t="shared" si="16"/>
        <v>8.5575386558140121</v>
      </c>
      <c r="F140" s="72">
        <f t="shared" si="17"/>
        <v>0</v>
      </c>
      <c r="G140" s="73">
        <f t="shared" si="18"/>
        <v>0</v>
      </c>
      <c r="H140" s="118">
        <f t="shared" si="13"/>
        <v>93466.755481230401</v>
      </c>
      <c r="I140" s="118">
        <f t="shared" si="14"/>
        <v>102533.2445187696</v>
      </c>
      <c r="S140" s="74"/>
      <c r="T140" s="74"/>
      <c r="U140" s="74"/>
      <c r="V140" s="74"/>
      <c r="W140" s="74"/>
      <c r="X140" s="74"/>
    </row>
    <row r="141" spans="1:24" x14ac:dyDescent="0.3">
      <c r="A141" s="105">
        <f t="shared" si="15"/>
        <v>99000</v>
      </c>
      <c r="B141" s="63"/>
      <c r="C141" s="75"/>
      <c r="D141" s="70"/>
      <c r="E141" s="71">
        <f t="shared" si="16"/>
        <v>8.0056371871920913</v>
      </c>
      <c r="F141" s="72">
        <f t="shared" si="17"/>
        <v>0</v>
      </c>
      <c r="G141" s="73">
        <f t="shared" si="18"/>
        <v>0</v>
      </c>
      <c r="H141" s="118">
        <f t="shared" si="13"/>
        <v>94471.286459882263</v>
      </c>
      <c r="I141" s="118">
        <f t="shared" si="14"/>
        <v>103528.71354011774</v>
      </c>
      <c r="S141" s="74"/>
      <c r="T141" s="74"/>
      <c r="U141" s="74"/>
      <c r="V141" s="74"/>
      <c r="W141" s="74"/>
      <c r="X141" s="74"/>
    </row>
    <row r="142" spans="1:24" x14ac:dyDescent="0.3">
      <c r="A142" s="105">
        <f t="shared" si="15"/>
        <v>100000</v>
      </c>
      <c r="B142" s="63"/>
      <c r="C142" s="75"/>
      <c r="D142" s="70"/>
      <c r="E142" s="71">
        <f t="shared" si="16"/>
        <v>7.4893295082470761</v>
      </c>
      <c r="F142" s="72">
        <f t="shared" si="17"/>
        <v>0</v>
      </c>
      <c r="G142" s="73">
        <f t="shared" si="18"/>
        <v>0</v>
      </c>
      <c r="H142" s="118">
        <f t="shared" si="13"/>
        <v>95475.812909820204</v>
      </c>
      <c r="I142" s="118">
        <f t="shared" si="14"/>
        <v>104524.1870901798</v>
      </c>
      <c r="S142" s="74"/>
      <c r="T142" s="74"/>
      <c r="U142" s="74"/>
      <c r="V142" s="74"/>
      <c r="W142" s="74"/>
      <c r="X142" s="74"/>
    </row>
    <row r="143" spans="1:24" x14ac:dyDescent="0.3">
      <c r="A143" s="105">
        <f t="shared" si="15"/>
        <v>101000</v>
      </c>
      <c r="B143" s="63"/>
      <c r="C143" s="75"/>
      <c r="D143" s="70"/>
      <c r="E143" s="71">
        <f t="shared" si="16"/>
        <v>7.0063200681685522</v>
      </c>
      <c r="F143" s="72">
        <f t="shared" si="17"/>
        <v>0</v>
      </c>
      <c r="G143" s="73">
        <f t="shared" si="18"/>
        <v>0</v>
      </c>
      <c r="H143" s="118">
        <f t="shared" si="13"/>
        <v>96480.334835570684</v>
      </c>
      <c r="I143" s="118">
        <f t="shared" si="14"/>
        <v>105519.66516442932</v>
      </c>
      <c r="S143" s="74"/>
      <c r="T143" s="74"/>
      <c r="U143" s="74"/>
      <c r="V143" s="74"/>
      <c r="W143" s="74"/>
      <c r="X143" s="74"/>
    </row>
    <row r="144" spans="1:24" x14ac:dyDescent="0.3">
      <c r="A144" s="105">
        <f t="shared" si="15"/>
        <v>102000</v>
      </c>
      <c r="B144" s="63"/>
      <c r="D144" s="70"/>
      <c r="E144" s="71">
        <f t="shared" si="16"/>
        <v>6.5544613631388762</v>
      </c>
      <c r="F144" s="72">
        <f t="shared" si="17"/>
        <v>0</v>
      </c>
      <c r="G144" s="73">
        <f t="shared" si="18"/>
        <v>0</v>
      </c>
      <c r="H144" s="118">
        <f t="shared" si="13"/>
        <v>97484.852241655622</v>
      </c>
      <c r="I144" s="118">
        <f t="shared" si="14"/>
        <v>106515.14775834438</v>
      </c>
    </row>
    <row r="145" spans="1:9" x14ac:dyDescent="0.3">
      <c r="A145" s="105">
        <f t="shared" si="15"/>
        <v>103000</v>
      </c>
      <c r="B145" s="63"/>
      <c r="D145" s="70"/>
      <c r="E145" s="71">
        <f t="shared" si="16"/>
        <v>6.131744388336279</v>
      </c>
      <c r="F145" s="72">
        <f t="shared" si="17"/>
        <v>0</v>
      </c>
      <c r="G145" s="73">
        <f t="shared" si="18"/>
        <v>0</v>
      </c>
      <c r="H145" s="118">
        <f t="shared" si="13"/>
        <v>98489.365132592415</v>
      </c>
      <c r="I145" s="118">
        <f t="shared" si="14"/>
        <v>107510.63486740759</v>
      </c>
    </row>
    <row r="146" spans="1:9" x14ac:dyDescent="0.3">
      <c r="A146" s="105">
        <f t="shared" si="15"/>
        <v>104000</v>
      </c>
      <c r="B146" s="63"/>
      <c r="D146" s="70"/>
      <c r="E146" s="71">
        <f t="shared" si="16"/>
        <v>5.7362897057170148</v>
      </c>
      <c r="F146" s="72">
        <f t="shared" si="17"/>
        <v>0</v>
      </c>
      <c r="G146" s="73">
        <f t="shared" si="18"/>
        <v>0</v>
      </c>
      <c r="H146" s="118">
        <f t="shared" si="13"/>
        <v>99493.873512893973</v>
      </c>
      <c r="I146" s="118">
        <f t="shared" si="14"/>
        <v>108506.12648710603</v>
      </c>
    </row>
    <row r="147" spans="1:9" x14ac:dyDescent="0.3">
      <c r="A147" s="105">
        <f t="shared" si="15"/>
        <v>105000</v>
      </c>
      <c r="B147" s="63"/>
      <c r="D147" s="70"/>
      <c r="E147" s="71">
        <f t="shared" si="16"/>
        <v>5.3663390878632313</v>
      </c>
      <c r="F147" s="72">
        <f t="shared" si="17"/>
        <v>0</v>
      </c>
      <c r="G147" s="73">
        <f t="shared" si="18"/>
        <v>0</v>
      </c>
      <c r="H147" s="118">
        <f t="shared" si="13"/>
        <v>100498.37738706867</v>
      </c>
      <c r="I147" s="118">
        <f t="shared" si="14"/>
        <v>109501.62261293133</v>
      </c>
    </row>
    <row r="148" spans="1:9" x14ac:dyDescent="0.3">
      <c r="A148" s="105">
        <f t="shared" si="15"/>
        <v>106000</v>
      </c>
      <c r="B148" s="63"/>
      <c r="D148" s="70"/>
      <c r="E148" s="71">
        <f t="shared" si="16"/>
        <v>5.0202477007442505</v>
      </c>
      <c r="F148" s="72">
        <f t="shared" si="17"/>
        <v>0</v>
      </c>
      <c r="G148" s="73">
        <f t="shared" si="18"/>
        <v>0</v>
      </c>
      <c r="H148" s="118">
        <f t="shared" si="13"/>
        <v>101502.87675962038</v>
      </c>
      <c r="I148" s="118">
        <f t="shared" si="14"/>
        <v>110497.12324037962</v>
      </c>
    </row>
    <row r="149" spans="1:9" x14ac:dyDescent="0.3">
      <c r="A149" s="105">
        <f t="shared" si="15"/>
        <v>107000</v>
      </c>
      <c r="B149" s="63"/>
      <c r="D149" s="70"/>
      <c r="E149" s="71">
        <f t="shared" si="16"/>
        <v>4.6964767906351659</v>
      </c>
      <c r="F149" s="72">
        <f t="shared" si="17"/>
        <v>0</v>
      </c>
      <c r="G149" s="73">
        <f t="shared" si="18"/>
        <v>0</v>
      </c>
      <c r="H149" s="118">
        <f t="shared" si="13"/>
        <v>102507.37163504848</v>
      </c>
      <c r="I149" s="118">
        <f t="shared" si="14"/>
        <v>111492.62836495152</v>
      </c>
    </row>
    <row r="150" spans="1:9" x14ac:dyDescent="0.3">
      <c r="A150" s="105">
        <f t="shared" si="15"/>
        <v>108000</v>
      </c>
      <c r="B150" s="63"/>
      <c r="D150" s="70"/>
      <c r="E150" s="71">
        <f t="shared" si="16"/>
        <v>4.3935868426780731</v>
      </c>
      <c r="F150" s="72">
        <f t="shared" si="17"/>
        <v>0</v>
      </c>
      <c r="G150" s="73">
        <f t="shared" si="18"/>
        <v>0</v>
      </c>
      <c r="H150" s="118">
        <f t="shared" si="13"/>
        <v>103511.86201784783</v>
      </c>
      <c r="I150" s="118">
        <f t="shared" si="14"/>
        <v>112488.13798215217</v>
      </c>
    </row>
    <row r="151" spans="1:9" x14ac:dyDescent="0.3">
      <c r="A151" s="105">
        <f t="shared" si="15"/>
        <v>109000</v>
      </c>
      <c r="B151" s="63"/>
      <c r="D151" s="70"/>
      <c r="E151" s="71">
        <f t="shared" si="16"/>
        <v>4.1102311806683467</v>
      </c>
      <c r="F151" s="72">
        <f t="shared" si="17"/>
        <v>0</v>
      </c>
      <c r="G151" s="73">
        <f t="shared" si="18"/>
        <v>0</v>
      </c>
      <c r="H151" s="118">
        <f t="shared" si="13"/>
        <v>104516.34791250882</v>
      </c>
      <c r="I151" s="118">
        <f t="shared" si="14"/>
        <v>113483.65208749118</v>
      </c>
    </row>
    <row r="152" spans="1:9" x14ac:dyDescent="0.3">
      <c r="A152" s="105">
        <f t="shared" si="15"/>
        <v>110000</v>
      </c>
      <c r="B152" s="63"/>
      <c r="D152" s="70"/>
      <c r="E152" s="71">
        <f t="shared" si="16"/>
        <v>3.8451499796099919</v>
      </c>
      <c r="F152" s="72">
        <f t="shared" si="17"/>
        <v>0</v>
      </c>
      <c r="G152" s="73">
        <f t="shared" si="18"/>
        <v>0</v>
      </c>
      <c r="H152" s="118">
        <f t="shared" si="13"/>
        <v>105520.82932351736</v>
      </c>
      <c r="I152" s="118">
        <f t="shared" si="14"/>
        <v>114479.17067648264</v>
      </c>
    </row>
    <row r="153" spans="1:9" x14ac:dyDescent="0.3">
      <c r="A153" s="105">
        <f t="shared" si="15"/>
        <v>111000</v>
      </c>
      <c r="B153" s="63"/>
      <c r="D153" s="70"/>
      <c r="E153" s="71">
        <f t="shared" si="16"/>
        <v>3.5971646644193309</v>
      </c>
      <c r="F153" s="72">
        <f t="shared" si="17"/>
        <v>0</v>
      </c>
      <c r="G153" s="73">
        <f t="shared" si="18"/>
        <v>0</v>
      </c>
      <c r="H153" s="118">
        <f t="shared" si="13"/>
        <v>106525.30625535485</v>
      </c>
      <c r="I153" s="118">
        <f t="shared" si="14"/>
        <v>115474.69374464515</v>
      </c>
    </row>
    <row r="154" spans="1:9" x14ac:dyDescent="0.3">
      <c r="A154" s="105">
        <f t="shared" si="15"/>
        <v>112000</v>
      </c>
      <c r="B154" s="63"/>
      <c r="D154" s="70"/>
      <c r="E154" s="71">
        <f t="shared" si="16"/>
        <v>3.3651726698731999</v>
      </c>
      <c r="F154" s="72">
        <f t="shared" si="17"/>
        <v>0</v>
      </c>
      <c r="G154" s="73">
        <f t="shared" si="18"/>
        <v>0</v>
      </c>
      <c r="H154" s="118">
        <f t="shared" si="13"/>
        <v>107529.77871249821</v>
      </c>
      <c r="I154" s="118">
        <f t="shared" si="14"/>
        <v>116470.22128750179</v>
      </c>
    </row>
    <row r="155" spans="1:9" x14ac:dyDescent="0.3">
      <c r="A155" s="105">
        <f t="shared" si="15"/>
        <v>113000</v>
      </c>
      <c r="B155" s="63"/>
      <c r="D155" s="70"/>
      <c r="E155" s="71">
        <f t="shared" si="16"/>
        <v>3.1481425385038744</v>
      </c>
      <c r="F155" s="72">
        <f t="shared" si="17"/>
        <v>0</v>
      </c>
      <c r="G155" s="73">
        <f t="shared" si="18"/>
        <v>0</v>
      </c>
      <c r="H155" s="118">
        <f t="shared" si="13"/>
        <v>108534.24669941992</v>
      </c>
      <c r="I155" s="118">
        <f t="shared" si="14"/>
        <v>117465.75330058008</v>
      </c>
    </row>
    <row r="156" spans="1:9" x14ac:dyDescent="0.3">
      <c r="A156" s="105">
        <f t="shared" si="15"/>
        <v>114000</v>
      </c>
      <c r="B156" s="63"/>
      <c r="D156" s="70"/>
      <c r="E156" s="71">
        <f t="shared" si="16"/>
        <v>2.9451093346455441</v>
      </c>
      <c r="F156" s="72">
        <f t="shared" si="17"/>
        <v>0</v>
      </c>
      <c r="G156" s="73">
        <f t="shared" si="18"/>
        <v>0</v>
      </c>
      <c r="H156" s="118">
        <f t="shared" si="13"/>
        <v>109538.71022058796</v>
      </c>
      <c r="I156" s="118">
        <f t="shared" si="14"/>
        <v>118461.28977941204</v>
      </c>
    </row>
    <row r="157" spans="1:9" x14ac:dyDescent="0.3">
      <c r="A157" s="105">
        <f t="shared" si="15"/>
        <v>115000</v>
      </c>
      <c r="B157" s="63"/>
      <c r="D157" s="70"/>
      <c r="E157" s="71">
        <f t="shared" si="16"/>
        <v>2.7551703542427277</v>
      </c>
      <c r="F157" s="72">
        <f t="shared" si="17"/>
        <v>0</v>
      </c>
      <c r="G157" s="73">
        <f t="shared" si="18"/>
        <v>0</v>
      </c>
      <c r="H157" s="118">
        <f t="shared" si="13"/>
        <v>110543.16928046584</v>
      </c>
      <c r="I157" s="118">
        <f t="shared" si="14"/>
        <v>119456.83071953416</v>
      </c>
    </row>
    <row r="158" spans="1:9" x14ac:dyDescent="0.3">
      <c r="A158" s="105">
        <f t="shared" si="15"/>
        <v>116000</v>
      </c>
      <c r="B158" s="63"/>
      <c r="D158" s="70"/>
      <c r="E158" s="71">
        <f t="shared" si="16"/>
        <v>2.5774811113461085</v>
      </c>
      <c r="F158" s="72">
        <f t="shared" si="17"/>
        <v>0</v>
      </c>
      <c r="G158" s="73">
        <f t="shared" si="18"/>
        <v>0</v>
      </c>
      <c r="H158" s="118">
        <f t="shared" si="13"/>
        <v>111547.62388351264</v>
      </c>
      <c r="I158" s="118">
        <f t="shared" si="14"/>
        <v>120452.37611648736</v>
      </c>
    </row>
    <row r="159" spans="1:9" x14ac:dyDescent="0.3">
      <c r="A159" s="105">
        <f t="shared" si="15"/>
        <v>117000</v>
      </c>
      <c r="B159" s="63"/>
      <c r="D159" s="70"/>
      <c r="E159" s="71">
        <f t="shared" si="16"/>
        <v>2.4112515834513397</v>
      </c>
      <c r="F159" s="72">
        <f t="shared" si="17"/>
        <v>0</v>
      </c>
      <c r="G159" s="73">
        <f t="shared" si="18"/>
        <v>0</v>
      </c>
      <c r="H159" s="118">
        <f t="shared" si="13"/>
        <v>112552.07403418294</v>
      </c>
      <c r="I159" s="118">
        <f t="shared" si="14"/>
        <v>121447.92596581706</v>
      </c>
    </row>
    <row r="160" spans="1:9" x14ac:dyDescent="0.3">
      <c r="A160" s="105">
        <f t="shared" si="15"/>
        <v>118000</v>
      </c>
      <c r="B160" s="63"/>
      <c r="D160" s="70"/>
      <c r="E160" s="71">
        <f t="shared" si="16"/>
        <v>2.255742698987278</v>
      </c>
      <c r="F160" s="72">
        <f t="shared" si="17"/>
        <v>0</v>
      </c>
      <c r="G160" s="73">
        <f t="shared" si="18"/>
        <v>0</v>
      </c>
      <c r="H160" s="118">
        <f t="shared" si="13"/>
        <v>113556.51973692692</v>
      </c>
      <c r="I160" s="118">
        <f t="shared" si="14"/>
        <v>122443.48026307308</v>
      </c>
    </row>
    <row r="161" spans="1:9" x14ac:dyDescent="0.3">
      <c r="A161" s="105">
        <f t="shared" si="15"/>
        <v>119000</v>
      </c>
      <c r="B161" s="63"/>
      <c r="D161" s="70"/>
      <c r="E161" s="71">
        <f t="shared" ref="E161:E168" si="19">IF(A161&lt;=$C$22,$C$18*EXP(-A161/$C$20),$C$19*EXP(-(A161-$C$22)/$C$21))</f>
        <v>2.1102630513366729</v>
      </c>
      <c r="F161" s="72">
        <f t="shared" si="17"/>
        <v>0</v>
      </c>
      <c r="G161" s="73">
        <f t="shared" ref="G161:G168" si="20">IF(A161&lt;=$C$22,($C$5-$C$8)*(F161/$C$12)^(1/$C$11)+$C$8, ($C$29-$C$8)*(F161/$C$30)^(1/$C$11)+$C$8)</f>
        <v>0</v>
      </c>
      <c r="H161" s="118">
        <f t="shared" si="13"/>
        <v>114560.96099619025</v>
      </c>
      <c r="I161" s="118">
        <f t="shared" si="14"/>
        <v>123439.03900380975</v>
      </c>
    </row>
    <row r="162" spans="1:9" x14ac:dyDescent="0.3">
      <c r="A162" s="105">
        <f t="shared" si="15"/>
        <v>120000</v>
      </c>
      <c r="B162" s="63"/>
      <c r="D162" s="70"/>
      <c r="E162" s="71">
        <f t="shared" si="19"/>
        <v>1.9741658247795932</v>
      </c>
      <c r="F162" s="72">
        <f t="shared" ref="F162:F168" si="21">IF(A162&lt;=$C$22,IF($C$12*(1-$C$26*(EXP(A162/$C$20)-1))&gt;0,$C$12*(1-$C$26*(EXP(A162/$C$20)-1)),0),IF($C$30*(1-$C$28*(EXP((A162-$C$22)/$C$21)-1))&gt;0,$C$30*(1-$C$28*(EXP((A162-$C$22)/$C$21)-1)),0))</f>
        <v>0</v>
      </c>
      <c r="G162" s="73">
        <f t="shared" si="20"/>
        <v>0</v>
      </c>
      <c r="H162" s="118">
        <f t="shared" ref="H162:H168" si="22">IF($C$15=0,A162-$C$6/2, A162-$C$6*EXP(-A162/$C$15)/2)</f>
        <v>115565.39781641422</v>
      </c>
      <c r="I162" s="118">
        <f t="shared" ref="I162:I168" si="23">IF($C$15=0,A162+$C$6/2, A162+$C$6*EXP(-A162/$C$15)/2)</f>
        <v>124434.60218358578</v>
      </c>
    </row>
    <row r="163" spans="1:9" x14ac:dyDescent="0.3">
      <c r="A163" s="105">
        <f t="shared" si="15"/>
        <v>121000</v>
      </c>
      <c r="B163" s="63"/>
      <c r="D163" s="70"/>
      <c r="E163" s="71">
        <f t="shared" si="19"/>
        <v>1.846845918692013</v>
      </c>
      <c r="F163" s="72">
        <f t="shared" si="21"/>
        <v>0</v>
      </c>
      <c r="G163" s="73">
        <f t="shared" si="20"/>
        <v>0</v>
      </c>
      <c r="H163" s="118">
        <f t="shared" si="22"/>
        <v>116569.83020203562</v>
      </c>
      <c r="I163" s="118">
        <f t="shared" si="23"/>
        <v>125430.16979796438</v>
      </c>
    </row>
    <row r="164" spans="1:9" x14ac:dyDescent="0.3">
      <c r="A164" s="105">
        <f t="shared" si="15"/>
        <v>122000</v>
      </c>
      <c r="B164" s="63"/>
      <c r="D164" s="70"/>
      <c r="E164" s="71">
        <f t="shared" si="19"/>
        <v>1.7277372572135139</v>
      </c>
      <c r="F164" s="72">
        <f t="shared" si="21"/>
        <v>0</v>
      </c>
      <c r="G164" s="73">
        <f t="shared" si="20"/>
        <v>0</v>
      </c>
      <c r="H164" s="118">
        <f t="shared" si="22"/>
        <v>117574.25815748687</v>
      </c>
      <c r="I164" s="118">
        <f t="shared" si="23"/>
        <v>126425.74184251313</v>
      </c>
    </row>
    <row r="165" spans="1:9" x14ac:dyDescent="0.3">
      <c r="A165" s="105">
        <f t="shared" si="15"/>
        <v>123000</v>
      </c>
      <c r="B165" s="63"/>
      <c r="D165" s="70"/>
      <c r="E165" s="71">
        <f t="shared" si="19"/>
        <v>1.616310272422611</v>
      </c>
      <c r="F165" s="72">
        <f t="shared" si="21"/>
        <v>0</v>
      </c>
      <c r="G165" s="73">
        <f t="shared" si="20"/>
        <v>0</v>
      </c>
      <c r="H165" s="118">
        <f t="shared" si="22"/>
        <v>118578.6816871959</v>
      </c>
      <c r="I165" s="118">
        <f t="shared" si="23"/>
        <v>127421.3183128041</v>
      </c>
    </row>
    <row r="166" spans="1:9" x14ac:dyDescent="0.3">
      <c r="A166" s="105">
        <f t="shared" si="15"/>
        <v>124000</v>
      </c>
      <c r="B166" s="63"/>
      <c r="D166" s="70"/>
      <c r="E166" s="71">
        <f t="shared" si="19"/>
        <v>1.5120695498297101</v>
      </c>
      <c r="F166" s="72">
        <f t="shared" si="21"/>
        <v>0</v>
      </c>
      <c r="G166" s="73">
        <f t="shared" si="20"/>
        <v>0</v>
      </c>
      <c r="H166" s="118">
        <f t="shared" si="22"/>
        <v>119583.10079558624</v>
      </c>
      <c r="I166" s="118">
        <f t="shared" si="23"/>
        <v>128416.89920441376</v>
      </c>
    </row>
    <row r="167" spans="1:9" x14ac:dyDescent="0.3">
      <c r="A167" s="105">
        <f t="shared" si="15"/>
        <v>125000</v>
      </c>
      <c r="B167" s="63"/>
      <c r="D167" s="70"/>
      <c r="E167" s="71">
        <f t="shared" si="19"/>
        <v>1.414551625719308</v>
      </c>
      <c r="F167" s="72">
        <f t="shared" si="21"/>
        <v>0</v>
      </c>
      <c r="G167" s="73">
        <f t="shared" si="20"/>
        <v>0</v>
      </c>
      <c r="H167" s="118">
        <f t="shared" si="22"/>
        <v>120587.51548707702</v>
      </c>
      <c r="I167" s="118">
        <f t="shared" si="23"/>
        <v>129412.48451292298</v>
      </c>
    </row>
    <row r="168" spans="1:9" ht="15" thickBot="1" x14ac:dyDescent="0.35">
      <c r="A168" s="106">
        <f t="shared" si="15"/>
        <v>126000</v>
      </c>
      <c r="B168" s="77"/>
      <c r="C168" s="26"/>
      <c r="D168" s="78"/>
      <c r="E168" s="79">
        <f t="shared" si="19"/>
        <v>1.3233229265482411</v>
      </c>
      <c r="F168" s="80">
        <f t="shared" si="21"/>
        <v>0</v>
      </c>
      <c r="G168" s="81">
        <f t="shared" si="20"/>
        <v>0</v>
      </c>
      <c r="H168" s="119">
        <f t="shared" si="22"/>
        <v>121591.92576608292</v>
      </c>
      <c r="I168" s="119">
        <f t="shared" si="23"/>
        <v>130408.07423391708</v>
      </c>
    </row>
    <row r="169" spans="1:9" x14ac:dyDescent="0.3">
      <c r="B169" s="65"/>
      <c r="C169" s="65"/>
      <c r="D169" s="65"/>
    </row>
  </sheetData>
  <mergeCells count="7">
    <mergeCell ref="F26:I30"/>
    <mergeCell ref="A3:D3"/>
    <mergeCell ref="A10:D10"/>
    <mergeCell ref="A17:D17"/>
    <mergeCell ref="A25:D25"/>
    <mergeCell ref="F3:I3"/>
    <mergeCell ref="F25:I25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9"/>
  <sheetViews>
    <sheetView workbookViewId="0">
      <selection activeCell="C7" sqref="C7"/>
    </sheetView>
  </sheetViews>
  <sheetFormatPr defaultColWidth="8.44140625" defaultRowHeight="14.4" x14ac:dyDescent="0.3"/>
  <cols>
    <col min="1" max="1" width="20.33203125" style="3" customWidth="1"/>
    <col min="2" max="2" width="6.6640625" style="21" customWidth="1"/>
    <col min="3" max="3" width="7.44140625" style="21" customWidth="1"/>
    <col min="4" max="4" width="8.109375" style="21" customWidth="1"/>
    <col min="5" max="5" width="10" style="3" customWidth="1"/>
    <col min="6" max="6" width="9.33203125" style="3" bestFit="1" customWidth="1"/>
    <col min="7" max="7" width="6.88671875" style="3" customWidth="1"/>
    <col min="8" max="8" width="10.44140625" style="3" bestFit="1" customWidth="1"/>
    <col min="9" max="12" width="6.44140625" style="3" customWidth="1"/>
    <col min="13" max="13" width="10.109375" style="3" bestFit="1" customWidth="1"/>
    <col min="14" max="17" width="6.44140625" style="3" customWidth="1"/>
    <col min="18" max="19" width="9.44140625" style="3" customWidth="1"/>
    <col min="20" max="20" width="9.88671875" style="3" customWidth="1"/>
    <col min="21" max="22" width="6.44140625" style="3" customWidth="1"/>
    <col min="23" max="23" width="8" style="3" customWidth="1"/>
    <col min="24" max="24" width="6.88671875" style="3" customWidth="1"/>
    <col min="25" max="256" width="8.44140625" style="3"/>
    <col min="257" max="257" width="17.88671875" style="3" customWidth="1"/>
    <col min="258" max="258" width="6.6640625" style="3" customWidth="1"/>
    <col min="259" max="259" width="7.44140625" style="3" customWidth="1"/>
    <col min="260" max="260" width="8.109375" style="3" customWidth="1"/>
    <col min="261" max="261" width="10" style="3" customWidth="1"/>
    <col min="262" max="262" width="8" style="3" customWidth="1"/>
    <col min="263" max="263" width="6.88671875" style="3" customWidth="1"/>
    <col min="264" max="264" width="7.44140625" style="3" customWidth="1"/>
    <col min="265" max="273" width="6.44140625" style="3" customWidth="1"/>
    <col min="274" max="275" width="9.44140625" style="3" customWidth="1"/>
    <col min="276" max="276" width="9.88671875" style="3" customWidth="1"/>
    <col min="277" max="278" width="6.44140625" style="3" customWidth="1"/>
    <col min="279" max="279" width="8" style="3" customWidth="1"/>
    <col min="280" max="280" width="6.88671875" style="3" customWidth="1"/>
    <col min="281" max="512" width="8.44140625" style="3"/>
    <col min="513" max="513" width="17.88671875" style="3" customWidth="1"/>
    <col min="514" max="514" width="6.6640625" style="3" customWidth="1"/>
    <col min="515" max="515" width="7.44140625" style="3" customWidth="1"/>
    <col min="516" max="516" width="8.109375" style="3" customWidth="1"/>
    <col min="517" max="517" width="10" style="3" customWidth="1"/>
    <col min="518" max="518" width="8" style="3" customWidth="1"/>
    <col min="519" max="519" width="6.88671875" style="3" customWidth="1"/>
    <col min="520" max="520" width="7.44140625" style="3" customWidth="1"/>
    <col min="521" max="529" width="6.44140625" style="3" customWidth="1"/>
    <col min="530" max="531" width="9.44140625" style="3" customWidth="1"/>
    <col min="532" max="532" width="9.88671875" style="3" customWidth="1"/>
    <col min="533" max="534" width="6.44140625" style="3" customWidth="1"/>
    <col min="535" max="535" width="8" style="3" customWidth="1"/>
    <col min="536" max="536" width="6.88671875" style="3" customWidth="1"/>
    <col min="537" max="768" width="8.44140625" style="3"/>
    <col min="769" max="769" width="17.88671875" style="3" customWidth="1"/>
    <col min="770" max="770" width="6.6640625" style="3" customWidth="1"/>
    <col min="771" max="771" width="7.44140625" style="3" customWidth="1"/>
    <col min="772" max="772" width="8.109375" style="3" customWidth="1"/>
    <col min="773" max="773" width="10" style="3" customWidth="1"/>
    <col min="774" max="774" width="8" style="3" customWidth="1"/>
    <col min="775" max="775" width="6.88671875" style="3" customWidth="1"/>
    <col min="776" max="776" width="7.44140625" style="3" customWidth="1"/>
    <col min="777" max="785" width="6.44140625" style="3" customWidth="1"/>
    <col min="786" max="787" width="9.44140625" style="3" customWidth="1"/>
    <col min="788" max="788" width="9.88671875" style="3" customWidth="1"/>
    <col min="789" max="790" width="6.44140625" style="3" customWidth="1"/>
    <col min="791" max="791" width="8" style="3" customWidth="1"/>
    <col min="792" max="792" width="6.88671875" style="3" customWidth="1"/>
    <col min="793" max="1024" width="8.44140625" style="3"/>
    <col min="1025" max="1025" width="17.88671875" style="3" customWidth="1"/>
    <col min="1026" max="1026" width="6.6640625" style="3" customWidth="1"/>
    <col min="1027" max="1027" width="7.44140625" style="3" customWidth="1"/>
    <col min="1028" max="1028" width="8.109375" style="3" customWidth="1"/>
    <col min="1029" max="1029" width="10" style="3" customWidth="1"/>
    <col min="1030" max="1030" width="8" style="3" customWidth="1"/>
    <col min="1031" max="1031" width="6.88671875" style="3" customWidth="1"/>
    <col min="1032" max="1032" width="7.44140625" style="3" customWidth="1"/>
    <col min="1033" max="1041" width="6.44140625" style="3" customWidth="1"/>
    <col min="1042" max="1043" width="9.44140625" style="3" customWidth="1"/>
    <col min="1044" max="1044" width="9.88671875" style="3" customWidth="1"/>
    <col min="1045" max="1046" width="6.44140625" style="3" customWidth="1"/>
    <col min="1047" max="1047" width="8" style="3" customWidth="1"/>
    <col min="1048" max="1048" width="6.88671875" style="3" customWidth="1"/>
    <col min="1049" max="1280" width="8.44140625" style="3"/>
    <col min="1281" max="1281" width="17.88671875" style="3" customWidth="1"/>
    <col min="1282" max="1282" width="6.6640625" style="3" customWidth="1"/>
    <col min="1283" max="1283" width="7.44140625" style="3" customWidth="1"/>
    <col min="1284" max="1284" width="8.109375" style="3" customWidth="1"/>
    <col min="1285" max="1285" width="10" style="3" customWidth="1"/>
    <col min="1286" max="1286" width="8" style="3" customWidth="1"/>
    <col min="1287" max="1287" width="6.88671875" style="3" customWidth="1"/>
    <col min="1288" max="1288" width="7.44140625" style="3" customWidth="1"/>
    <col min="1289" max="1297" width="6.44140625" style="3" customWidth="1"/>
    <col min="1298" max="1299" width="9.44140625" style="3" customWidth="1"/>
    <col min="1300" max="1300" width="9.88671875" style="3" customWidth="1"/>
    <col min="1301" max="1302" width="6.44140625" style="3" customWidth="1"/>
    <col min="1303" max="1303" width="8" style="3" customWidth="1"/>
    <col min="1304" max="1304" width="6.88671875" style="3" customWidth="1"/>
    <col min="1305" max="1536" width="8.44140625" style="3"/>
    <col min="1537" max="1537" width="17.88671875" style="3" customWidth="1"/>
    <col min="1538" max="1538" width="6.6640625" style="3" customWidth="1"/>
    <col min="1539" max="1539" width="7.44140625" style="3" customWidth="1"/>
    <col min="1540" max="1540" width="8.109375" style="3" customWidth="1"/>
    <col min="1541" max="1541" width="10" style="3" customWidth="1"/>
    <col min="1542" max="1542" width="8" style="3" customWidth="1"/>
    <col min="1543" max="1543" width="6.88671875" style="3" customWidth="1"/>
    <col min="1544" max="1544" width="7.44140625" style="3" customWidth="1"/>
    <col min="1545" max="1553" width="6.44140625" style="3" customWidth="1"/>
    <col min="1554" max="1555" width="9.44140625" style="3" customWidth="1"/>
    <col min="1556" max="1556" width="9.88671875" style="3" customWidth="1"/>
    <col min="1557" max="1558" width="6.44140625" style="3" customWidth="1"/>
    <col min="1559" max="1559" width="8" style="3" customWidth="1"/>
    <col min="1560" max="1560" width="6.88671875" style="3" customWidth="1"/>
    <col min="1561" max="1792" width="8.44140625" style="3"/>
    <col min="1793" max="1793" width="17.88671875" style="3" customWidth="1"/>
    <col min="1794" max="1794" width="6.6640625" style="3" customWidth="1"/>
    <col min="1795" max="1795" width="7.44140625" style="3" customWidth="1"/>
    <col min="1796" max="1796" width="8.109375" style="3" customWidth="1"/>
    <col min="1797" max="1797" width="10" style="3" customWidth="1"/>
    <col min="1798" max="1798" width="8" style="3" customWidth="1"/>
    <col min="1799" max="1799" width="6.88671875" style="3" customWidth="1"/>
    <col min="1800" max="1800" width="7.44140625" style="3" customWidth="1"/>
    <col min="1801" max="1809" width="6.44140625" style="3" customWidth="1"/>
    <col min="1810" max="1811" width="9.44140625" style="3" customWidth="1"/>
    <col min="1812" max="1812" width="9.88671875" style="3" customWidth="1"/>
    <col min="1813" max="1814" width="6.44140625" style="3" customWidth="1"/>
    <col min="1815" max="1815" width="8" style="3" customWidth="1"/>
    <col min="1816" max="1816" width="6.88671875" style="3" customWidth="1"/>
    <col min="1817" max="2048" width="8.44140625" style="3"/>
    <col min="2049" max="2049" width="17.88671875" style="3" customWidth="1"/>
    <col min="2050" max="2050" width="6.6640625" style="3" customWidth="1"/>
    <col min="2051" max="2051" width="7.44140625" style="3" customWidth="1"/>
    <col min="2052" max="2052" width="8.109375" style="3" customWidth="1"/>
    <col min="2053" max="2053" width="10" style="3" customWidth="1"/>
    <col min="2054" max="2054" width="8" style="3" customWidth="1"/>
    <col min="2055" max="2055" width="6.88671875" style="3" customWidth="1"/>
    <col min="2056" max="2056" width="7.44140625" style="3" customWidth="1"/>
    <col min="2057" max="2065" width="6.44140625" style="3" customWidth="1"/>
    <col min="2066" max="2067" width="9.44140625" style="3" customWidth="1"/>
    <col min="2068" max="2068" width="9.88671875" style="3" customWidth="1"/>
    <col min="2069" max="2070" width="6.44140625" style="3" customWidth="1"/>
    <col min="2071" max="2071" width="8" style="3" customWidth="1"/>
    <col min="2072" max="2072" width="6.88671875" style="3" customWidth="1"/>
    <col min="2073" max="2304" width="8.44140625" style="3"/>
    <col min="2305" max="2305" width="17.88671875" style="3" customWidth="1"/>
    <col min="2306" max="2306" width="6.6640625" style="3" customWidth="1"/>
    <col min="2307" max="2307" width="7.44140625" style="3" customWidth="1"/>
    <col min="2308" max="2308" width="8.109375" style="3" customWidth="1"/>
    <col min="2309" max="2309" width="10" style="3" customWidth="1"/>
    <col min="2310" max="2310" width="8" style="3" customWidth="1"/>
    <col min="2311" max="2311" width="6.88671875" style="3" customWidth="1"/>
    <col min="2312" max="2312" width="7.44140625" style="3" customWidth="1"/>
    <col min="2313" max="2321" width="6.44140625" style="3" customWidth="1"/>
    <col min="2322" max="2323" width="9.44140625" style="3" customWidth="1"/>
    <col min="2324" max="2324" width="9.88671875" style="3" customWidth="1"/>
    <col min="2325" max="2326" width="6.44140625" style="3" customWidth="1"/>
    <col min="2327" max="2327" width="8" style="3" customWidth="1"/>
    <col min="2328" max="2328" width="6.88671875" style="3" customWidth="1"/>
    <col min="2329" max="2560" width="8.44140625" style="3"/>
    <col min="2561" max="2561" width="17.88671875" style="3" customWidth="1"/>
    <col min="2562" max="2562" width="6.6640625" style="3" customWidth="1"/>
    <col min="2563" max="2563" width="7.44140625" style="3" customWidth="1"/>
    <col min="2564" max="2564" width="8.109375" style="3" customWidth="1"/>
    <col min="2565" max="2565" width="10" style="3" customWidth="1"/>
    <col min="2566" max="2566" width="8" style="3" customWidth="1"/>
    <col min="2567" max="2567" width="6.88671875" style="3" customWidth="1"/>
    <col min="2568" max="2568" width="7.44140625" style="3" customWidth="1"/>
    <col min="2569" max="2577" width="6.44140625" style="3" customWidth="1"/>
    <col min="2578" max="2579" width="9.44140625" style="3" customWidth="1"/>
    <col min="2580" max="2580" width="9.88671875" style="3" customWidth="1"/>
    <col min="2581" max="2582" width="6.44140625" style="3" customWidth="1"/>
    <col min="2583" max="2583" width="8" style="3" customWidth="1"/>
    <col min="2584" max="2584" width="6.88671875" style="3" customWidth="1"/>
    <col min="2585" max="2816" width="8.44140625" style="3"/>
    <col min="2817" max="2817" width="17.88671875" style="3" customWidth="1"/>
    <col min="2818" max="2818" width="6.6640625" style="3" customWidth="1"/>
    <col min="2819" max="2819" width="7.44140625" style="3" customWidth="1"/>
    <col min="2820" max="2820" width="8.109375" style="3" customWidth="1"/>
    <col min="2821" max="2821" width="10" style="3" customWidth="1"/>
    <col min="2822" max="2822" width="8" style="3" customWidth="1"/>
    <col min="2823" max="2823" width="6.88671875" style="3" customWidth="1"/>
    <col min="2824" max="2824" width="7.44140625" style="3" customWidth="1"/>
    <col min="2825" max="2833" width="6.44140625" style="3" customWidth="1"/>
    <col min="2834" max="2835" width="9.44140625" style="3" customWidth="1"/>
    <col min="2836" max="2836" width="9.88671875" style="3" customWidth="1"/>
    <col min="2837" max="2838" width="6.44140625" style="3" customWidth="1"/>
    <col min="2839" max="2839" width="8" style="3" customWidth="1"/>
    <col min="2840" max="2840" width="6.88671875" style="3" customWidth="1"/>
    <col min="2841" max="3072" width="8.44140625" style="3"/>
    <col min="3073" max="3073" width="17.88671875" style="3" customWidth="1"/>
    <col min="3074" max="3074" width="6.6640625" style="3" customWidth="1"/>
    <col min="3075" max="3075" width="7.44140625" style="3" customWidth="1"/>
    <col min="3076" max="3076" width="8.109375" style="3" customWidth="1"/>
    <col min="3077" max="3077" width="10" style="3" customWidth="1"/>
    <col min="3078" max="3078" width="8" style="3" customWidth="1"/>
    <col min="3079" max="3079" width="6.88671875" style="3" customWidth="1"/>
    <col min="3080" max="3080" width="7.44140625" style="3" customWidth="1"/>
    <col min="3081" max="3089" width="6.44140625" style="3" customWidth="1"/>
    <col min="3090" max="3091" width="9.44140625" style="3" customWidth="1"/>
    <col min="3092" max="3092" width="9.88671875" style="3" customWidth="1"/>
    <col min="3093" max="3094" width="6.44140625" style="3" customWidth="1"/>
    <col min="3095" max="3095" width="8" style="3" customWidth="1"/>
    <col min="3096" max="3096" width="6.88671875" style="3" customWidth="1"/>
    <col min="3097" max="3328" width="8.44140625" style="3"/>
    <col min="3329" max="3329" width="17.88671875" style="3" customWidth="1"/>
    <col min="3330" max="3330" width="6.6640625" style="3" customWidth="1"/>
    <col min="3331" max="3331" width="7.44140625" style="3" customWidth="1"/>
    <col min="3332" max="3332" width="8.109375" style="3" customWidth="1"/>
    <col min="3333" max="3333" width="10" style="3" customWidth="1"/>
    <col min="3334" max="3334" width="8" style="3" customWidth="1"/>
    <col min="3335" max="3335" width="6.88671875" style="3" customWidth="1"/>
    <col min="3336" max="3336" width="7.44140625" style="3" customWidth="1"/>
    <col min="3337" max="3345" width="6.44140625" style="3" customWidth="1"/>
    <col min="3346" max="3347" width="9.44140625" style="3" customWidth="1"/>
    <col min="3348" max="3348" width="9.88671875" style="3" customWidth="1"/>
    <col min="3349" max="3350" width="6.44140625" style="3" customWidth="1"/>
    <col min="3351" max="3351" width="8" style="3" customWidth="1"/>
    <col min="3352" max="3352" width="6.88671875" style="3" customWidth="1"/>
    <col min="3353" max="3584" width="8.44140625" style="3"/>
    <col min="3585" max="3585" width="17.88671875" style="3" customWidth="1"/>
    <col min="3586" max="3586" width="6.6640625" style="3" customWidth="1"/>
    <col min="3587" max="3587" width="7.44140625" style="3" customWidth="1"/>
    <col min="3588" max="3588" width="8.109375" style="3" customWidth="1"/>
    <col min="3589" max="3589" width="10" style="3" customWidth="1"/>
    <col min="3590" max="3590" width="8" style="3" customWidth="1"/>
    <col min="3591" max="3591" width="6.88671875" style="3" customWidth="1"/>
    <col min="3592" max="3592" width="7.44140625" style="3" customWidth="1"/>
    <col min="3593" max="3601" width="6.44140625" style="3" customWidth="1"/>
    <col min="3602" max="3603" width="9.44140625" style="3" customWidth="1"/>
    <col min="3604" max="3604" width="9.88671875" style="3" customWidth="1"/>
    <col min="3605" max="3606" width="6.44140625" style="3" customWidth="1"/>
    <col min="3607" max="3607" width="8" style="3" customWidth="1"/>
    <col min="3608" max="3608" width="6.88671875" style="3" customWidth="1"/>
    <col min="3609" max="3840" width="8.44140625" style="3"/>
    <col min="3841" max="3841" width="17.88671875" style="3" customWidth="1"/>
    <col min="3842" max="3842" width="6.6640625" style="3" customWidth="1"/>
    <col min="3843" max="3843" width="7.44140625" style="3" customWidth="1"/>
    <col min="3844" max="3844" width="8.109375" style="3" customWidth="1"/>
    <col min="3845" max="3845" width="10" style="3" customWidth="1"/>
    <col min="3846" max="3846" width="8" style="3" customWidth="1"/>
    <col min="3847" max="3847" width="6.88671875" style="3" customWidth="1"/>
    <col min="3848" max="3848" width="7.44140625" style="3" customWidth="1"/>
    <col min="3849" max="3857" width="6.44140625" style="3" customWidth="1"/>
    <col min="3858" max="3859" width="9.44140625" style="3" customWidth="1"/>
    <col min="3860" max="3860" width="9.88671875" style="3" customWidth="1"/>
    <col min="3861" max="3862" width="6.44140625" style="3" customWidth="1"/>
    <col min="3863" max="3863" width="8" style="3" customWidth="1"/>
    <col min="3864" max="3864" width="6.88671875" style="3" customWidth="1"/>
    <col min="3865" max="4096" width="8.44140625" style="3"/>
    <col min="4097" max="4097" width="17.88671875" style="3" customWidth="1"/>
    <col min="4098" max="4098" width="6.6640625" style="3" customWidth="1"/>
    <col min="4099" max="4099" width="7.44140625" style="3" customWidth="1"/>
    <col min="4100" max="4100" width="8.109375" style="3" customWidth="1"/>
    <col min="4101" max="4101" width="10" style="3" customWidth="1"/>
    <col min="4102" max="4102" width="8" style="3" customWidth="1"/>
    <col min="4103" max="4103" width="6.88671875" style="3" customWidth="1"/>
    <col min="4104" max="4104" width="7.44140625" style="3" customWidth="1"/>
    <col min="4105" max="4113" width="6.44140625" style="3" customWidth="1"/>
    <col min="4114" max="4115" width="9.44140625" style="3" customWidth="1"/>
    <col min="4116" max="4116" width="9.88671875" style="3" customWidth="1"/>
    <col min="4117" max="4118" width="6.44140625" style="3" customWidth="1"/>
    <col min="4119" max="4119" width="8" style="3" customWidth="1"/>
    <col min="4120" max="4120" width="6.88671875" style="3" customWidth="1"/>
    <col min="4121" max="4352" width="8.44140625" style="3"/>
    <col min="4353" max="4353" width="17.88671875" style="3" customWidth="1"/>
    <col min="4354" max="4354" width="6.6640625" style="3" customWidth="1"/>
    <col min="4355" max="4355" width="7.44140625" style="3" customWidth="1"/>
    <col min="4356" max="4356" width="8.109375" style="3" customWidth="1"/>
    <col min="4357" max="4357" width="10" style="3" customWidth="1"/>
    <col min="4358" max="4358" width="8" style="3" customWidth="1"/>
    <col min="4359" max="4359" width="6.88671875" style="3" customWidth="1"/>
    <col min="4360" max="4360" width="7.44140625" style="3" customWidth="1"/>
    <col min="4361" max="4369" width="6.44140625" style="3" customWidth="1"/>
    <col min="4370" max="4371" width="9.44140625" style="3" customWidth="1"/>
    <col min="4372" max="4372" width="9.88671875" style="3" customWidth="1"/>
    <col min="4373" max="4374" width="6.44140625" style="3" customWidth="1"/>
    <col min="4375" max="4375" width="8" style="3" customWidth="1"/>
    <col min="4376" max="4376" width="6.88671875" style="3" customWidth="1"/>
    <col min="4377" max="4608" width="8.44140625" style="3"/>
    <col min="4609" max="4609" width="17.88671875" style="3" customWidth="1"/>
    <col min="4610" max="4610" width="6.6640625" style="3" customWidth="1"/>
    <col min="4611" max="4611" width="7.44140625" style="3" customWidth="1"/>
    <col min="4612" max="4612" width="8.109375" style="3" customWidth="1"/>
    <col min="4613" max="4613" width="10" style="3" customWidth="1"/>
    <col min="4614" max="4614" width="8" style="3" customWidth="1"/>
    <col min="4615" max="4615" width="6.88671875" style="3" customWidth="1"/>
    <col min="4616" max="4616" width="7.44140625" style="3" customWidth="1"/>
    <col min="4617" max="4625" width="6.44140625" style="3" customWidth="1"/>
    <col min="4626" max="4627" width="9.44140625" style="3" customWidth="1"/>
    <col min="4628" max="4628" width="9.88671875" style="3" customWidth="1"/>
    <col min="4629" max="4630" width="6.44140625" style="3" customWidth="1"/>
    <col min="4631" max="4631" width="8" style="3" customWidth="1"/>
    <col min="4632" max="4632" width="6.88671875" style="3" customWidth="1"/>
    <col min="4633" max="4864" width="8.44140625" style="3"/>
    <col min="4865" max="4865" width="17.88671875" style="3" customWidth="1"/>
    <col min="4866" max="4866" width="6.6640625" style="3" customWidth="1"/>
    <col min="4867" max="4867" width="7.44140625" style="3" customWidth="1"/>
    <col min="4868" max="4868" width="8.109375" style="3" customWidth="1"/>
    <col min="4869" max="4869" width="10" style="3" customWidth="1"/>
    <col min="4870" max="4870" width="8" style="3" customWidth="1"/>
    <col min="4871" max="4871" width="6.88671875" style="3" customWidth="1"/>
    <col min="4872" max="4872" width="7.44140625" style="3" customWidth="1"/>
    <col min="4873" max="4881" width="6.44140625" style="3" customWidth="1"/>
    <col min="4882" max="4883" width="9.44140625" style="3" customWidth="1"/>
    <col min="4884" max="4884" width="9.88671875" style="3" customWidth="1"/>
    <col min="4885" max="4886" width="6.44140625" style="3" customWidth="1"/>
    <col min="4887" max="4887" width="8" style="3" customWidth="1"/>
    <col min="4888" max="4888" width="6.88671875" style="3" customWidth="1"/>
    <col min="4889" max="5120" width="8.44140625" style="3"/>
    <col min="5121" max="5121" width="17.88671875" style="3" customWidth="1"/>
    <col min="5122" max="5122" width="6.6640625" style="3" customWidth="1"/>
    <col min="5123" max="5123" width="7.44140625" style="3" customWidth="1"/>
    <col min="5124" max="5124" width="8.109375" style="3" customWidth="1"/>
    <col min="5125" max="5125" width="10" style="3" customWidth="1"/>
    <col min="5126" max="5126" width="8" style="3" customWidth="1"/>
    <col min="5127" max="5127" width="6.88671875" style="3" customWidth="1"/>
    <col min="5128" max="5128" width="7.44140625" style="3" customWidth="1"/>
    <col min="5129" max="5137" width="6.44140625" style="3" customWidth="1"/>
    <col min="5138" max="5139" width="9.44140625" style="3" customWidth="1"/>
    <col min="5140" max="5140" width="9.88671875" style="3" customWidth="1"/>
    <col min="5141" max="5142" width="6.44140625" style="3" customWidth="1"/>
    <col min="5143" max="5143" width="8" style="3" customWidth="1"/>
    <col min="5144" max="5144" width="6.88671875" style="3" customWidth="1"/>
    <col min="5145" max="5376" width="8.44140625" style="3"/>
    <col min="5377" max="5377" width="17.88671875" style="3" customWidth="1"/>
    <col min="5378" max="5378" width="6.6640625" style="3" customWidth="1"/>
    <col min="5379" max="5379" width="7.44140625" style="3" customWidth="1"/>
    <col min="5380" max="5380" width="8.109375" style="3" customWidth="1"/>
    <col min="5381" max="5381" width="10" style="3" customWidth="1"/>
    <col min="5382" max="5382" width="8" style="3" customWidth="1"/>
    <col min="5383" max="5383" width="6.88671875" style="3" customWidth="1"/>
    <col min="5384" max="5384" width="7.44140625" style="3" customWidth="1"/>
    <col min="5385" max="5393" width="6.44140625" style="3" customWidth="1"/>
    <col min="5394" max="5395" width="9.44140625" style="3" customWidth="1"/>
    <col min="5396" max="5396" width="9.88671875" style="3" customWidth="1"/>
    <col min="5397" max="5398" width="6.44140625" style="3" customWidth="1"/>
    <col min="5399" max="5399" width="8" style="3" customWidth="1"/>
    <col min="5400" max="5400" width="6.88671875" style="3" customWidth="1"/>
    <col min="5401" max="5632" width="8.44140625" style="3"/>
    <col min="5633" max="5633" width="17.88671875" style="3" customWidth="1"/>
    <col min="5634" max="5634" width="6.6640625" style="3" customWidth="1"/>
    <col min="5635" max="5635" width="7.44140625" style="3" customWidth="1"/>
    <col min="5636" max="5636" width="8.109375" style="3" customWidth="1"/>
    <col min="5637" max="5637" width="10" style="3" customWidth="1"/>
    <col min="5638" max="5638" width="8" style="3" customWidth="1"/>
    <col min="5639" max="5639" width="6.88671875" style="3" customWidth="1"/>
    <col min="5640" max="5640" width="7.44140625" style="3" customWidth="1"/>
    <col min="5641" max="5649" width="6.44140625" style="3" customWidth="1"/>
    <col min="5650" max="5651" width="9.44140625" style="3" customWidth="1"/>
    <col min="5652" max="5652" width="9.88671875" style="3" customWidth="1"/>
    <col min="5653" max="5654" width="6.44140625" style="3" customWidth="1"/>
    <col min="5655" max="5655" width="8" style="3" customWidth="1"/>
    <col min="5656" max="5656" width="6.88671875" style="3" customWidth="1"/>
    <col min="5657" max="5888" width="8.44140625" style="3"/>
    <col min="5889" max="5889" width="17.88671875" style="3" customWidth="1"/>
    <col min="5890" max="5890" width="6.6640625" style="3" customWidth="1"/>
    <col min="5891" max="5891" width="7.44140625" style="3" customWidth="1"/>
    <col min="5892" max="5892" width="8.109375" style="3" customWidth="1"/>
    <col min="5893" max="5893" width="10" style="3" customWidth="1"/>
    <col min="5894" max="5894" width="8" style="3" customWidth="1"/>
    <col min="5895" max="5895" width="6.88671875" style="3" customWidth="1"/>
    <col min="5896" max="5896" width="7.44140625" style="3" customWidth="1"/>
    <col min="5897" max="5905" width="6.44140625" style="3" customWidth="1"/>
    <col min="5906" max="5907" width="9.44140625" style="3" customWidth="1"/>
    <col min="5908" max="5908" width="9.88671875" style="3" customWidth="1"/>
    <col min="5909" max="5910" width="6.44140625" style="3" customWidth="1"/>
    <col min="5911" max="5911" width="8" style="3" customWidth="1"/>
    <col min="5912" max="5912" width="6.88671875" style="3" customWidth="1"/>
    <col min="5913" max="6144" width="8.44140625" style="3"/>
    <col min="6145" max="6145" width="17.88671875" style="3" customWidth="1"/>
    <col min="6146" max="6146" width="6.6640625" style="3" customWidth="1"/>
    <col min="6147" max="6147" width="7.44140625" style="3" customWidth="1"/>
    <col min="6148" max="6148" width="8.109375" style="3" customWidth="1"/>
    <col min="6149" max="6149" width="10" style="3" customWidth="1"/>
    <col min="6150" max="6150" width="8" style="3" customWidth="1"/>
    <col min="6151" max="6151" width="6.88671875" style="3" customWidth="1"/>
    <col min="6152" max="6152" width="7.44140625" style="3" customWidth="1"/>
    <col min="6153" max="6161" width="6.44140625" style="3" customWidth="1"/>
    <col min="6162" max="6163" width="9.44140625" style="3" customWidth="1"/>
    <col min="6164" max="6164" width="9.88671875" style="3" customWidth="1"/>
    <col min="6165" max="6166" width="6.44140625" style="3" customWidth="1"/>
    <col min="6167" max="6167" width="8" style="3" customWidth="1"/>
    <col min="6168" max="6168" width="6.88671875" style="3" customWidth="1"/>
    <col min="6169" max="6400" width="8.44140625" style="3"/>
    <col min="6401" max="6401" width="17.88671875" style="3" customWidth="1"/>
    <col min="6402" max="6402" width="6.6640625" style="3" customWidth="1"/>
    <col min="6403" max="6403" width="7.44140625" style="3" customWidth="1"/>
    <col min="6404" max="6404" width="8.109375" style="3" customWidth="1"/>
    <col min="6405" max="6405" width="10" style="3" customWidth="1"/>
    <col min="6406" max="6406" width="8" style="3" customWidth="1"/>
    <col min="6407" max="6407" width="6.88671875" style="3" customWidth="1"/>
    <col min="6408" max="6408" width="7.44140625" style="3" customWidth="1"/>
    <col min="6409" max="6417" width="6.44140625" style="3" customWidth="1"/>
    <col min="6418" max="6419" width="9.44140625" style="3" customWidth="1"/>
    <col min="6420" max="6420" width="9.88671875" style="3" customWidth="1"/>
    <col min="6421" max="6422" width="6.44140625" style="3" customWidth="1"/>
    <col min="6423" max="6423" width="8" style="3" customWidth="1"/>
    <col min="6424" max="6424" width="6.88671875" style="3" customWidth="1"/>
    <col min="6425" max="6656" width="8.44140625" style="3"/>
    <col min="6657" max="6657" width="17.88671875" style="3" customWidth="1"/>
    <col min="6658" max="6658" width="6.6640625" style="3" customWidth="1"/>
    <col min="6659" max="6659" width="7.44140625" style="3" customWidth="1"/>
    <col min="6660" max="6660" width="8.109375" style="3" customWidth="1"/>
    <col min="6661" max="6661" width="10" style="3" customWidth="1"/>
    <col min="6662" max="6662" width="8" style="3" customWidth="1"/>
    <col min="6663" max="6663" width="6.88671875" style="3" customWidth="1"/>
    <col min="6664" max="6664" width="7.44140625" style="3" customWidth="1"/>
    <col min="6665" max="6673" width="6.44140625" style="3" customWidth="1"/>
    <col min="6674" max="6675" width="9.44140625" style="3" customWidth="1"/>
    <col min="6676" max="6676" width="9.88671875" style="3" customWidth="1"/>
    <col min="6677" max="6678" width="6.44140625" style="3" customWidth="1"/>
    <col min="6679" max="6679" width="8" style="3" customWidth="1"/>
    <col min="6680" max="6680" width="6.88671875" style="3" customWidth="1"/>
    <col min="6681" max="6912" width="8.44140625" style="3"/>
    <col min="6913" max="6913" width="17.88671875" style="3" customWidth="1"/>
    <col min="6914" max="6914" width="6.6640625" style="3" customWidth="1"/>
    <col min="6915" max="6915" width="7.44140625" style="3" customWidth="1"/>
    <col min="6916" max="6916" width="8.109375" style="3" customWidth="1"/>
    <col min="6917" max="6917" width="10" style="3" customWidth="1"/>
    <col min="6918" max="6918" width="8" style="3" customWidth="1"/>
    <col min="6919" max="6919" width="6.88671875" style="3" customWidth="1"/>
    <col min="6920" max="6920" width="7.44140625" style="3" customWidth="1"/>
    <col min="6921" max="6929" width="6.44140625" style="3" customWidth="1"/>
    <col min="6930" max="6931" width="9.44140625" style="3" customWidth="1"/>
    <col min="6932" max="6932" width="9.88671875" style="3" customWidth="1"/>
    <col min="6933" max="6934" width="6.44140625" style="3" customWidth="1"/>
    <col min="6935" max="6935" width="8" style="3" customWidth="1"/>
    <col min="6936" max="6936" width="6.88671875" style="3" customWidth="1"/>
    <col min="6937" max="7168" width="8.44140625" style="3"/>
    <col min="7169" max="7169" width="17.88671875" style="3" customWidth="1"/>
    <col min="7170" max="7170" width="6.6640625" style="3" customWidth="1"/>
    <col min="7171" max="7171" width="7.44140625" style="3" customWidth="1"/>
    <col min="7172" max="7172" width="8.109375" style="3" customWidth="1"/>
    <col min="7173" max="7173" width="10" style="3" customWidth="1"/>
    <col min="7174" max="7174" width="8" style="3" customWidth="1"/>
    <col min="7175" max="7175" width="6.88671875" style="3" customWidth="1"/>
    <col min="7176" max="7176" width="7.44140625" style="3" customWidth="1"/>
    <col min="7177" max="7185" width="6.44140625" style="3" customWidth="1"/>
    <col min="7186" max="7187" width="9.44140625" style="3" customWidth="1"/>
    <col min="7188" max="7188" width="9.88671875" style="3" customWidth="1"/>
    <col min="7189" max="7190" width="6.44140625" style="3" customWidth="1"/>
    <col min="7191" max="7191" width="8" style="3" customWidth="1"/>
    <col min="7192" max="7192" width="6.88671875" style="3" customWidth="1"/>
    <col min="7193" max="7424" width="8.44140625" style="3"/>
    <col min="7425" max="7425" width="17.88671875" style="3" customWidth="1"/>
    <col min="7426" max="7426" width="6.6640625" style="3" customWidth="1"/>
    <col min="7427" max="7427" width="7.44140625" style="3" customWidth="1"/>
    <col min="7428" max="7428" width="8.109375" style="3" customWidth="1"/>
    <col min="7429" max="7429" width="10" style="3" customWidth="1"/>
    <col min="7430" max="7430" width="8" style="3" customWidth="1"/>
    <col min="7431" max="7431" width="6.88671875" style="3" customWidth="1"/>
    <col min="7432" max="7432" width="7.44140625" style="3" customWidth="1"/>
    <col min="7433" max="7441" width="6.44140625" style="3" customWidth="1"/>
    <col min="7442" max="7443" width="9.44140625" style="3" customWidth="1"/>
    <col min="7444" max="7444" width="9.88671875" style="3" customWidth="1"/>
    <col min="7445" max="7446" width="6.44140625" style="3" customWidth="1"/>
    <col min="7447" max="7447" width="8" style="3" customWidth="1"/>
    <col min="7448" max="7448" width="6.88671875" style="3" customWidth="1"/>
    <col min="7449" max="7680" width="8.44140625" style="3"/>
    <col min="7681" max="7681" width="17.88671875" style="3" customWidth="1"/>
    <col min="7682" max="7682" width="6.6640625" style="3" customWidth="1"/>
    <col min="7683" max="7683" width="7.44140625" style="3" customWidth="1"/>
    <col min="7684" max="7684" width="8.109375" style="3" customWidth="1"/>
    <col min="7685" max="7685" width="10" style="3" customWidth="1"/>
    <col min="7686" max="7686" width="8" style="3" customWidth="1"/>
    <col min="7687" max="7687" width="6.88671875" style="3" customWidth="1"/>
    <col min="7688" max="7688" width="7.44140625" style="3" customWidth="1"/>
    <col min="7689" max="7697" width="6.44140625" style="3" customWidth="1"/>
    <col min="7698" max="7699" width="9.44140625" style="3" customWidth="1"/>
    <col min="7700" max="7700" width="9.88671875" style="3" customWidth="1"/>
    <col min="7701" max="7702" width="6.44140625" style="3" customWidth="1"/>
    <col min="7703" max="7703" width="8" style="3" customWidth="1"/>
    <col min="7704" max="7704" width="6.88671875" style="3" customWidth="1"/>
    <col min="7705" max="7936" width="8.44140625" style="3"/>
    <col min="7937" max="7937" width="17.88671875" style="3" customWidth="1"/>
    <col min="7938" max="7938" width="6.6640625" style="3" customWidth="1"/>
    <col min="7939" max="7939" width="7.44140625" style="3" customWidth="1"/>
    <col min="7940" max="7940" width="8.109375" style="3" customWidth="1"/>
    <col min="7941" max="7941" width="10" style="3" customWidth="1"/>
    <col min="7942" max="7942" width="8" style="3" customWidth="1"/>
    <col min="7943" max="7943" width="6.88671875" style="3" customWidth="1"/>
    <col min="7944" max="7944" width="7.44140625" style="3" customWidth="1"/>
    <col min="7945" max="7953" width="6.44140625" style="3" customWidth="1"/>
    <col min="7954" max="7955" width="9.44140625" style="3" customWidth="1"/>
    <col min="7956" max="7956" width="9.88671875" style="3" customWidth="1"/>
    <col min="7957" max="7958" width="6.44140625" style="3" customWidth="1"/>
    <col min="7959" max="7959" width="8" style="3" customWidth="1"/>
    <col min="7960" max="7960" width="6.88671875" style="3" customWidth="1"/>
    <col min="7961" max="8192" width="8.44140625" style="3"/>
    <col min="8193" max="8193" width="17.88671875" style="3" customWidth="1"/>
    <col min="8194" max="8194" width="6.6640625" style="3" customWidth="1"/>
    <col min="8195" max="8195" width="7.44140625" style="3" customWidth="1"/>
    <col min="8196" max="8196" width="8.109375" style="3" customWidth="1"/>
    <col min="8197" max="8197" width="10" style="3" customWidth="1"/>
    <col min="8198" max="8198" width="8" style="3" customWidth="1"/>
    <col min="8199" max="8199" width="6.88671875" style="3" customWidth="1"/>
    <col min="8200" max="8200" width="7.44140625" style="3" customWidth="1"/>
    <col min="8201" max="8209" width="6.44140625" style="3" customWidth="1"/>
    <col min="8210" max="8211" width="9.44140625" style="3" customWidth="1"/>
    <col min="8212" max="8212" width="9.88671875" style="3" customWidth="1"/>
    <col min="8213" max="8214" width="6.44140625" style="3" customWidth="1"/>
    <col min="8215" max="8215" width="8" style="3" customWidth="1"/>
    <col min="8216" max="8216" width="6.88671875" style="3" customWidth="1"/>
    <col min="8217" max="8448" width="8.44140625" style="3"/>
    <col min="8449" max="8449" width="17.88671875" style="3" customWidth="1"/>
    <col min="8450" max="8450" width="6.6640625" style="3" customWidth="1"/>
    <col min="8451" max="8451" width="7.44140625" style="3" customWidth="1"/>
    <col min="8452" max="8452" width="8.109375" style="3" customWidth="1"/>
    <col min="8453" max="8453" width="10" style="3" customWidth="1"/>
    <col min="8454" max="8454" width="8" style="3" customWidth="1"/>
    <col min="8455" max="8455" width="6.88671875" style="3" customWidth="1"/>
    <col min="8456" max="8456" width="7.44140625" style="3" customWidth="1"/>
    <col min="8457" max="8465" width="6.44140625" style="3" customWidth="1"/>
    <col min="8466" max="8467" width="9.44140625" style="3" customWidth="1"/>
    <col min="8468" max="8468" width="9.88671875" style="3" customWidth="1"/>
    <col min="8469" max="8470" width="6.44140625" style="3" customWidth="1"/>
    <col min="8471" max="8471" width="8" style="3" customWidth="1"/>
    <col min="8472" max="8472" width="6.88671875" style="3" customWidth="1"/>
    <col min="8473" max="8704" width="8.44140625" style="3"/>
    <col min="8705" max="8705" width="17.88671875" style="3" customWidth="1"/>
    <col min="8706" max="8706" width="6.6640625" style="3" customWidth="1"/>
    <col min="8707" max="8707" width="7.44140625" style="3" customWidth="1"/>
    <col min="8708" max="8708" width="8.109375" style="3" customWidth="1"/>
    <col min="8709" max="8709" width="10" style="3" customWidth="1"/>
    <col min="8710" max="8710" width="8" style="3" customWidth="1"/>
    <col min="8711" max="8711" width="6.88671875" style="3" customWidth="1"/>
    <col min="8712" max="8712" width="7.44140625" style="3" customWidth="1"/>
    <col min="8713" max="8721" width="6.44140625" style="3" customWidth="1"/>
    <col min="8722" max="8723" width="9.44140625" style="3" customWidth="1"/>
    <col min="8724" max="8724" width="9.88671875" style="3" customWidth="1"/>
    <col min="8725" max="8726" width="6.44140625" style="3" customWidth="1"/>
    <col min="8727" max="8727" width="8" style="3" customWidth="1"/>
    <col min="8728" max="8728" width="6.88671875" style="3" customWidth="1"/>
    <col min="8729" max="8960" width="8.44140625" style="3"/>
    <col min="8961" max="8961" width="17.88671875" style="3" customWidth="1"/>
    <col min="8962" max="8962" width="6.6640625" style="3" customWidth="1"/>
    <col min="8963" max="8963" width="7.44140625" style="3" customWidth="1"/>
    <col min="8964" max="8964" width="8.109375" style="3" customWidth="1"/>
    <col min="8965" max="8965" width="10" style="3" customWidth="1"/>
    <col min="8966" max="8966" width="8" style="3" customWidth="1"/>
    <col min="8967" max="8967" width="6.88671875" style="3" customWidth="1"/>
    <col min="8968" max="8968" width="7.44140625" style="3" customWidth="1"/>
    <col min="8969" max="8977" width="6.44140625" style="3" customWidth="1"/>
    <col min="8978" max="8979" width="9.44140625" style="3" customWidth="1"/>
    <col min="8980" max="8980" width="9.88671875" style="3" customWidth="1"/>
    <col min="8981" max="8982" width="6.44140625" style="3" customWidth="1"/>
    <col min="8983" max="8983" width="8" style="3" customWidth="1"/>
    <col min="8984" max="8984" width="6.88671875" style="3" customWidth="1"/>
    <col min="8985" max="9216" width="8.44140625" style="3"/>
    <col min="9217" max="9217" width="17.88671875" style="3" customWidth="1"/>
    <col min="9218" max="9218" width="6.6640625" style="3" customWidth="1"/>
    <col min="9219" max="9219" width="7.44140625" style="3" customWidth="1"/>
    <col min="9220" max="9220" width="8.109375" style="3" customWidth="1"/>
    <col min="9221" max="9221" width="10" style="3" customWidth="1"/>
    <col min="9222" max="9222" width="8" style="3" customWidth="1"/>
    <col min="9223" max="9223" width="6.88671875" style="3" customWidth="1"/>
    <col min="9224" max="9224" width="7.44140625" style="3" customWidth="1"/>
    <col min="9225" max="9233" width="6.44140625" style="3" customWidth="1"/>
    <col min="9234" max="9235" width="9.44140625" style="3" customWidth="1"/>
    <col min="9236" max="9236" width="9.88671875" style="3" customWidth="1"/>
    <col min="9237" max="9238" width="6.44140625" style="3" customWidth="1"/>
    <col min="9239" max="9239" width="8" style="3" customWidth="1"/>
    <col min="9240" max="9240" width="6.88671875" style="3" customWidth="1"/>
    <col min="9241" max="9472" width="8.44140625" style="3"/>
    <col min="9473" max="9473" width="17.88671875" style="3" customWidth="1"/>
    <col min="9474" max="9474" width="6.6640625" style="3" customWidth="1"/>
    <col min="9475" max="9475" width="7.44140625" style="3" customWidth="1"/>
    <col min="9476" max="9476" width="8.109375" style="3" customWidth="1"/>
    <col min="9477" max="9477" width="10" style="3" customWidth="1"/>
    <col min="9478" max="9478" width="8" style="3" customWidth="1"/>
    <col min="9479" max="9479" width="6.88671875" style="3" customWidth="1"/>
    <col min="9480" max="9480" width="7.44140625" style="3" customWidth="1"/>
    <col min="9481" max="9489" width="6.44140625" style="3" customWidth="1"/>
    <col min="9490" max="9491" width="9.44140625" style="3" customWidth="1"/>
    <col min="9492" max="9492" width="9.88671875" style="3" customWidth="1"/>
    <col min="9493" max="9494" width="6.44140625" style="3" customWidth="1"/>
    <col min="9495" max="9495" width="8" style="3" customWidth="1"/>
    <col min="9496" max="9496" width="6.88671875" style="3" customWidth="1"/>
    <col min="9497" max="9728" width="8.44140625" style="3"/>
    <col min="9729" max="9729" width="17.88671875" style="3" customWidth="1"/>
    <col min="9730" max="9730" width="6.6640625" style="3" customWidth="1"/>
    <col min="9731" max="9731" width="7.44140625" style="3" customWidth="1"/>
    <col min="9732" max="9732" width="8.109375" style="3" customWidth="1"/>
    <col min="9733" max="9733" width="10" style="3" customWidth="1"/>
    <col min="9734" max="9734" width="8" style="3" customWidth="1"/>
    <col min="9735" max="9735" width="6.88671875" style="3" customWidth="1"/>
    <col min="9736" max="9736" width="7.44140625" style="3" customWidth="1"/>
    <col min="9737" max="9745" width="6.44140625" style="3" customWidth="1"/>
    <col min="9746" max="9747" width="9.44140625" style="3" customWidth="1"/>
    <col min="9748" max="9748" width="9.88671875" style="3" customWidth="1"/>
    <col min="9749" max="9750" width="6.44140625" style="3" customWidth="1"/>
    <col min="9751" max="9751" width="8" style="3" customWidth="1"/>
    <col min="9752" max="9752" width="6.88671875" style="3" customWidth="1"/>
    <col min="9753" max="9984" width="8.44140625" style="3"/>
    <col min="9985" max="9985" width="17.88671875" style="3" customWidth="1"/>
    <col min="9986" max="9986" width="6.6640625" style="3" customWidth="1"/>
    <col min="9987" max="9987" width="7.44140625" style="3" customWidth="1"/>
    <col min="9988" max="9988" width="8.109375" style="3" customWidth="1"/>
    <col min="9989" max="9989" width="10" style="3" customWidth="1"/>
    <col min="9990" max="9990" width="8" style="3" customWidth="1"/>
    <col min="9991" max="9991" width="6.88671875" style="3" customWidth="1"/>
    <col min="9992" max="9992" width="7.44140625" style="3" customWidth="1"/>
    <col min="9993" max="10001" width="6.44140625" style="3" customWidth="1"/>
    <col min="10002" max="10003" width="9.44140625" style="3" customWidth="1"/>
    <col min="10004" max="10004" width="9.88671875" style="3" customWidth="1"/>
    <col min="10005" max="10006" width="6.44140625" style="3" customWidth="1"/>
    <col min="10007" max="10007" width="8" style="3" customWidth="1"/>
    <col min="10008" max="10008" width="6.88671875" style="3" customWidth="1"/>
    <col min="10009" max="10240" width="8.44140625" style="3"/>
    <col min="10241" max="10241" width="17.88671875" style="3" customWidth="1"/>
    <col min="10242" max="10242" width="6.6640625" style="3" customWidth="1"/>
    <col min="10243" max="10243" width="7.44140625" style="3" customWidth="1"/>
    <col min="10244" max="10244" width="8.109375" style="3" customWidth="1"/>
    <col min="10245" max="10245" width="10" style="3" customWidth="1"/>
    <col min="10246" max="10246" width="8" style="3" customWidth="1"/>
    <col min="10247" max="10247" width="6.88671875" style="3" customWidth="1"/>
    <col min="10248" max="10248" width="7.44140625" style="3" customWidth="1"/>
    <col min="10249" max="10257" width="6.44140625" style="3" customWidth="1"/>
    <col min="10258" max="10259" width="9.44140625" style="3" customWidth="1"/>
    <col min="10260" max="10260" width="9.88671875" style="3" customWidth="1"/>
    <col min="10261" max="10262" width="6.44140625" style="3" customWidth="1"/>
    <col min="10263" max="10263" width="8" style="3" customWidth="1"/>
    <col min="10264" max="10264" width="6.88671875" style="3" customWidth="1"/>
    <col min="10265" max="10496" width="8.44140625" style="3"/>
    <col min="10497" max="10497" width="17.88671875" style="3" customWidth="1"/>
    <col min="10498" max="10498" width="6.6640625" style="3" customWidth="1"/>
    <col min="10499" max="10499" width="7.44140625" style="3" customWidth="1"/>
    <col min="10500" max="10500" width="8.109375" style="3" customWidth="1"/>
    <col min="10501" max="10501" width="10" style="3" customWidth="1"/>
    <col min="10502" max="10502" width="8" style="3" customWidth="1"/>
    <col min="10503" max="10503" width="6.88671875" style="3" customWidth="1"/>
    <col min="10504" max="10504" width="7.44140625" style="3" customWidth="1"/>
    <col min="10505" max="10513" width="6.44140625" style="3" customWidth="1"/>
    <col min="10514" max="10515" width="9.44140625" style="3" customWidth="1"/>
    <col min="10516" max="10516" width="9.88671875" style="3" customWidth="1"/>
    <col min="10517" max="10518" width="6.44140625" style="3" customWidth="1"/>
    <col min="10519" max="10519" width="8" style="3" customWidth="1"/>
    <col min="10520" max="10520" width="6.88671875" style="3" customWidth="1"/>
    <col min="10521" max="10752" width="8.44140625" style="3"/>
    <col min="10753" max="10753" width="17.88671875" style="3" customWidth="1"/>
    <col min="10754" max="10754" width="6.6640625" style="3" customWidth="1"/>
    <col min="10755" max="10755" width="7.44140625" style="3" customWidth="1"/>
    <col min="10756" max="10756" width="8.109375" style="3" customWidth="1"/>
    <col min="10757" max="10757" width="10" style="3" customWidth="1"/>
    <col min="10758" max="10758" width="8" style="3" customWidth="1"/>
    <col min="10759" max="10759" width="6.88671875" style="3" customWidth="1"/>
    <col min="10760" max="10760" width="7.44140625" style="3" customWidth="1"/>
    <col min="10761" max="10769" width="6.44140625" style="3" customWidth="1"/>
    <col min="10770" max="10771" width="9.44140625" style="3" customWidth="1"/>
    <col min="10772" max="10772" width="9.88671875" style="3" customWidth="1"/>
    <col min="10773" max="10774" width="6.44140625" style="3" customWidth="1"/>
    <col min="10775" max="10775" width="8" style="3" customWidth="1"/>
    <col min="10776" max="10776" width="6.88671875" style="3" customWidth="1"/>
    <col min="10777" max="11008" width="8.44140625" style="3"/>
    <col min="11009" max="11009" width="17.88671875" style="3" customWidth="1"/>
    <col min="11010" max="11010" width="6.6640625" style="3" customWidth="1"/>
    <col min="11011" max="11011" width="7.44140625" style="3" customWidth="1"/>
    <col min="11012" max="11012" width="8.109375" style="3" customWidth="1"/>
    <col min="11013" max="11013" width="10" style="3" customWidth="1"/>
    <col min="11014" max="11014" width="8" style="3" customWidth="1"/>
    <col min="11015" max="11015" width="6.88671875" style="3" customWidth="1"/>
    <col min="11016" max="11016" width="7.44140625" style="3" customWidth="1"/>
    <col min="11017" max="11025" width="6.44140625" style="3" customWidth="1"/>
    <col min="11026" max="11027" width="9.44140625" style="3" customWidth="1"/>
    <col min="11028" max="11028" width="9.88671875" style="3" customWidth="1"/>
    <col min="11029" max="11030" width="6.44140625" style="3" customWidth="1"/>
    <col min="11031" max="11031" width="8" style="3" customWidth="1"/>
    <col min="11032" max="11032" width="6.88671875" style="3" customWidth="1"/>
    <col min="11033" max="11264" width="8.44140625" style="3"/>
    <col min="11265" max="11265" width="17.88671875" style="3" customWidth="1"/>
    <col min="11266" max="11266" width="6.6640625" style="3" customWidth="1"/>
    <col min="11267" max="11267" width="7.44140625" style="3" customWidth="1"/>
    <col min="11268" max="11268" width="8.109375" style="3" customWidth="1"/>
    <col min="11269" max="11269" width="10" style="3" customWidth="1"/>
    <col min="11270" max="11270" width="8" style="3" customWidth="1"/>
    <col min="11271" max="11271" width="6.88671875" style="3" customWidth="1"/>
    <col min="11272" max="11272" width="7.44140625" style="3" customWidth="1"/>
    <col min="11273" max="11281" width="6.44140625" style="3" customWidth="1"/>
    <col min="11282" max="11283" width="9.44140625" style="3" customWidth="1"/>
    <col min="11284" max="11284" width="9.88671875" style="3" customWidth="1"/>
    <col min="11285" max="11286" width="6.44140625" style="3" customWidth="1"/>
    <col min="11287" max="11287" width="8" style="3" customWidth="1"/>
    <col min="11288" max="11288" width="6.88671875" style="3" customWidth="1"/>
    <col min="11289" max="11520" width="8.44140625" style="3"/>
    <col min="11521" max="11521" width="17.88671875" style="3" customWidth="1"/>
    <col min="11522" max="11522" width="6.6640625" style="3" customWidth="1"/>
    <col min="11523" max="11523" width="7.44140625" style="3" customWidth="1"/>
    <col min="11524" max="11524" width="8.109375" style="3" customWidth="1"/>
    <col min="11525" max="11525" width="10" style="3" customWidth="1"/>
    <col min="11526" max="11526" width="8" style="3" customWidth="1"/>
    <col min="11527" max="11527" width="6.88671875" style="3" customWidth="1"/>
    <col min="11528" max="11528" width="7.44140625" style="3" customWidth="1"/>
    <col min="11529" max="11537" width="6.44140625" style="3" customWidth="1"/>
    <col min="11538" max="11539" width="9.44140625" style="3" customWidth="1"/>
    <col min="11540" max="11540" width="9.88671875" style="3" customWidth="1"/>
    <col min="11541" max="11542" width="6.44140625" style="3" customWidth="1"/>
    <col min="11543" max="11543" width="8" style="3" customWidth="1"/>
    <col min="11544" max="11544" width="6.88671875" style="3" customWidth="1"/>
    <col min="11545" max="11776" width="8.44140625" style="3"/>
    <col min="11777" max="11777" width="17.88671875" style="3" customWidth="1"/>
    <col min="11778" max="11778" width="6.6640625" style="3" customWidth="1"/>
    <col min="11779" max="11779" width="7.44140625" style="3" customWidth="1"/>
    <col min="11780" max="11780" width="8.109375" style="3" customWidth="1"/>
    <col min="11781" max="11781" width="10" style="3" customWidth="1"/>
    <col min="11782" max="11782" width="8" style="3" customWidth="1"/>
    <col min="11783" max="11783" width="6.88671875" style="3" customWidth="1"/>
    <col min="11784" max="11784" width="7.44140625" style="3" customWidth="1"/>
    <col min="11785" max="11793" width="6.44140625" style="3" customWidth="1"/>
    <col min="11794" max="11795" width="9.44140625" style="3" customWidth="1"/>
    <col min="11796" max="11796" width="9.88671875" style="3" customWidth="1"/>
    <col min="11797" max="11798" width="6.44140625" style="3" customWidth="1"/>
    <col min="11799" max="11799" width="8" style="3" customWidth="1"/>
    <col min="11800" max="11800" width="6.88671875" style="3" customWidth="1"/>
    <col min="11801" max="12032" width="8.44140625" style="3"/>
    <col min="12033" max="12033" width="17.88671875" style="3" customWidth="1"/>
    <col min="12034" max="12034" width="6.6640625" style="3" customWidth="1"/>
    <col min="12035" max="12035" width="7.44140625" style="3" customWidth="1"/>
    <col min="12036" max="12036" width="8.109375" style="3" customWidth="1"/>
    <col min="12037" max="12037" width="10" style="3" customWidth="1"/>
    <col min="12038" max="12038" width="8" style="3" customWidth="1"/>
    <col min="12039" max="12039" width="6.88671875" style="3" customWidth="1"/>
    <col min="12040" max="12040" width="7.44140625" style="3" customWidth="1"/>
    <col min="12041" max="12049" width="6.44140625" style="3" customWidth="1"/>
    <col min="12050" max="12051" width="9.44140625" style="3" customWidth="1"/>
    <col min="12052" max="12052" width="9.88671875" style="3" customWidth="1"/>
    <col min="12053" max="12054" width="6.44140625" style="3" customWidth="1"/>
    <col min="12055" max="12055" width="8" style="3" customWidth="1"/>
    <col min="12056" max="12056" width="6.88671875" style="3" customWidth="1"/>
    <col min="12057" max="12288" width="8.44140625" style="3"/>
    <col min="12289" max="12289" width="17.88671875" style="3" customWidth="1"/>
    <col min="12290" max="12290" width="6.6640625" style="3" customWidth="1"/>
    <col min="12291" max="12291" width="7.44140625" style="3" customWidth="1"/>
    <col min="12292" max="12292" width="8.109375" style="3" customWidth="1"/>
    <col min="12293" max="12293" width="10" style="3" customWidth="1"/>
    <col min="12294" max="12294" width="8" style="3" customWidth="1"/>
    <col min="12295" max="12295" width="6.88671875" style="3" customWidth="1"/>
    <col min="12296" max="12296" width="7.44140625" style="3" customWidth="1"/>
    <col min="12297" max="12305" width="6.44140625" style="3" customWidth="1"/>
    <col min="12306" max="12307" width="9.44140625" style="3" customWidth="1"/>
    <col min="12308" max="12308" width="9.88671875" style="3" customWidth="1"/>
    <col min="12309" max="12310" width="6.44140625" style="3" customWidth="1"/>
    <col min="12311" max="12311" width="8" style="3" customWidth="1"/>
    <col min="12312" max="12312" width="6.88671875" style="3" customWidth="1"/>
    <col min="12313" max="12544" width="8.44140625" style="3"/>
    <col min="12545" max="12545" width="17.88671875" style="3" customWidth="1"/>
    <col min="12546" max="12546" width="6.6640625" style="3" customWidth="1"/>
    <col min="12547" max="12547" width="7.44140625" style="3" customWidth="1"/>
    <col min="12548" max="12548" width="8.109375" style="3" customWidth="1"/>
    <col min="12549" max="12549" width="10" style="3" customWidth="1"/>
    <col min="12550" max="12550" width="8" style="3" customWidth="1"/>
    <col min="12551" max="12551" width="6.88671875" style="3" customWidth="1"/>
    <col min="12552" max="12552" width="7.44140625" style="3" customWidth="1"/>
    <col min="12553" max="12561" width="6.44140625" style="3" customWidth="1"/>
    <col min="12562" max="12563" width="9.44140625" style="3" customWidth="1"/>
    <col min="12564" max="12564" width="9.88671875" style="3" customWidth="1"/>
    <col min="12565" max="12566" width="6.44140625" style="3" customWidth="1"/>
    <col min="12567" max="12567" width="8" style="3" customWidth="1"/>
    <col min="12568" max="12568" width="6.88671875" style="3" customWidth="1"/>
    <col min="12569" max="12800" width="8.44140625" style="3"/>
    <col min="12801" max="12801" width="17.88671875" style="3" customWidth="1"/>
    <col min="12802" max="12802" width="6.6640625" style="3" customWidth="1"/>
    <col min="12803" max="12803" width="7.44140625" style="3" customWidth="1"/>
    <col min="12804" max="12804" width="8.109375" style="3" customWidth="1"/>
    <col min="12805" max="12805" width="10" style="3" customWidth="1"/>
    <col min="12806" max="12806" width="8" style="3" customWidth="1"/>
    <col min="12807" max="12807" width="6.88671875" style="3" customWidth="1"/>
    <col min="12808" max="12808" width="7.44140625" style="3" customWidth="1"/>
    <col min="12809" max="12817" width="6.44140625" style="3" customWidth="1"/>
    <col min="12818" max="12819" width="9.44140625" style="3" customWidth="1"/>
    <col min="12820" max="12820" width="9.88671875" style="3" customWidth="1"/>
    <col min="12821" max="12822" width="6.44140625" style="3" customWidth="1"/>
    <col min="12823" max="12823" width="8" style="3" customWidth="1"/>
    <col min="12824" max="12824" width="6.88671875" style="3" customWidth="1"/>
    <col min="12825" max="13056" width="8.44140625" style="3"/>
    <col min="13057" max="13057" width="17.88671875" style="3" customWidth="1"/>
    <col min="13058" max="13058" width="6.6640625" style="3" customWidth="1"/>
    <col min="13059" max="13059" width="7.44140625" style="3" customWidth="1"/>
    <col min="13060" max="13060" width="8.109375" style="3" customWidth="1"/>
    <col min="13061" max="13061" width="10" style="3" customWidth="1"/>
    <col min="13062" max="13062" width="8" style="3" customWidth="1"/>
    <col min="13063" max="13063" width="6.88671875" style="3" customWidth="1"/>
    <col min="13064" max="13064" width="7.44140625" style="3" customWidth="1"/>
    <col min="13065" max="13073" width="6.44140625" style="3" customWidth="1"/>
    <col min="13074" max="13075" width="9.44140625" style="3" customWidth="1"/>
    <col min="13076" max="13076" width="9.88671875" style="3" customWidth="1"/>
    <col min="13077" max="13078" width="6.44140625" style="3" customWidth="1"/>
    <col min="13079" max="13079" width="8" style="3" customWidth="1"/>
    <col min="13080" max="13080" width="6.88671875" style="3" customWidth="1"/>
    <col min="13081" max="13312" width="8.44140625" style="3"/>
    <col min="13313" max="13313" width="17.88671875" style="3" customWidth="1"/>
    <col min="13314" max="13314" width="6.6640625" style="3" customWidth="1"/>
    <col min="13315" max="13315" width="7.44140625" style="3" customWidth="1"/>
    <col min="13316" max="13316" width="8.109375" style="3" customWidth="1"/>
    <col min="13317" max="13317" width="10" style="3" customWidth="1"/>
    <col min="13318" max="13318" width="8" style="3" customWidth="1"/>
    <col min="13319" max="13319" width="6.88671875" style="3" customWidth="1"/>
    <col min="13320" max="13320" width="7.44140625" style="3" customWidth="1"/>
    <col min="13321" max="13329" width="6.44140625" style="3" customWidth="1"/>
    <col min="13330" max="13331" width="9.44140625" style="3" customWidth="1"/>
    <col min="13332" max="13332" width="9.88671875" style="3" customWidth="1"/>
    <col min="13333" max="13334" width="6.44140625" style="3" customWidth="1"/>
    <col min="13335" max="13335" width="8" style="3" customWidth="1"/>
    <col min="13336" max="13336" width="6.88671875" style="3" customWidth="1"/>
    <col min="13337" max="13568" width="8.44140625" style="3"/>
    <col min="13569" max="13569" width="17.88671875" style="3" customWidth="1"/>
    <col min="13570" max="13570" width="6.6640625" style="3" customWidth="1"/>
    <col min="13571" max="13571" width="7.44140625" style="3" customWidth="1"/>
    <col min="13572" max="13572" width="8.109375" style="3" customWidth="1"/>
    <col min="13573" max="13573" width="10" style="3" customWidth="1"/>
    <col min="13574" max="13574" width="8" style="3" customWidth="1"/>
    <col min="13575" max="13575" width="6.88671875" style="3" customWidth="1"/>
    <col min="13576" max="13576" width="7.44140625" style="3" customWidth="1"/>
    <col min="13577" max="13585" width="6.44140625" style="3" customWidth="1"/>
    <col min="13586" max="13587" width="9.44140625" style="3" customWidth="1"/>
    <col min="13588" max="13588" width="9.88671875" style="3" customWidth="1"/>
    <col min="13589" max="13590" width="6.44140625" style="3" customWidth="1"/>
    <col min="13591" max="13591" width="8" style="3" customWidth="1"/>
    <col min="13592" max="13592" width="6.88671875" style="3" customWidth="1"/>
    <col min="13593" max="13824" width="8.44140625" style="3"/>
    <col min="13825" max="13825" width="17.88671875" style="3" customWidth="1"/>
    <col min="13826" max="13826" width="6.6640625" style="3" customWidth="1"/>
    <col min="13827" max="13827" width="7.44140625" style="3" customWidth="1"/>
    <col min="13828" max="13828" width="8.109375" style="3" customWidth="1"/>
    <col min="13829" max="13829" width="10" style="3" customWidth="1"/>
    <col min="13830" max="13830" width="8" style="3" customWidth="1"/>
    <col min="13831" max="13831" width="6.88671875" style="3" customWidth="1"/>
    <col min="13832" max="13832" width="7.44140625" style="3" customWidth="1"/>
    <col min="13833" max="13841" width="6.44140625" style="3" customWidth="1"/>
    <col min="13842" max="13843" width="9.44140625" style="3" customWidth="1"/>
    <col min="13844" max="13844" width="9.88671875" style="3" customWidth="1"/>
    <col min="13845" max="13846" width="6.44140625" style="3" customWidth="1"/>
    <col min="13847" max="13847" width="8" style="3" customWidth="1"/>
    <col min="13848" max="13848" width="6.88671875" style="3" customWidth="1"/>
    <col min="13849" max="14080" width="8.44140625" style="3"/>
    <col min="14081" max="14081" width="17.88671875" style="3" customWidth="1"/>
    <col min="14082" max="14082" width="6.6640625" style="3" customWidth="1"/>
    <col min="14083" max="14083" width="7.44140625" style="3" customWidth="1"/>
    <col min="14084" max="14084" width="8.109375" style="3" customWidth="1"/>
    <col min="14085" max="14085" width="10" style="3" customWidth="1"/>
    <col min="14086" max="14086" width="8" style="3" customWidth="1"/>
    <col min="14087" max="14087" width="6.88671875" style="3" customWidth="1"/>
    <col min="14088" max="14088" width="7.44140625" style="3" customWidth="1"/>
    <col min="14089" max="14097" width="6.44140625" style="3" customWidth="1"/>
    <col min="14098" max="14099" width="9.44140625" style="3" customWidth="1"/>
    <col min="14100" max="14100" width="9.88671875" style="3" customWidth="1"/>
    <col min="14101" max="14102" width="6.44140625" style="3" customWidth="1"/>
    <col min="14103" max="14103" width="8" style="3" customWidth="1"/>
    <col min="14104" max="14104" width="6.88671875" style="3" customWidth="1"/>
    <col min="14105" max="14336" width="8.44140625" style="3"/>
    <col min="14337" max="14337" width="17.88671875" style="3" customWidth="1"/>
    <col min="14338" max="14338" width="6.6640625" style="3" customWidth="1"/>
    <col min="14339" max="14339" width="7.44140625" style="3" customWidth="1"/>
    <col min="14340" max="14340" width="8.109375" style="3" customWidth="1"/>
    <col min="14341" max="14341" width="10" style="3" customWidth="1"/>
    <col min="14342" max="14342" width="8" style="3" customWidth="1"/>
    <col min="14343" max="14343" width="6.88671875" style="3" customWidth="1"/>
    <col min="14344" max="14344" width="7.44140625" style="3" customWidth="1"/>
    <col min="14345" max="14353" width="6.44140625" style="3" customWidth="1"/>
    <col min="14354" max="14355" width="9.44140625" style="3" customWidth="1"/>
    <col min="14356" max="14356" width="9.88671875" style="3" customWidth="1"/>
    <col min="14357" max="14358" width="6.44140625" style="3" customWidth="1"/>
    <col min="14359" max="14359" width="8" style="3" customWidth="1"/>
    <col min="14360" max="14360" width="6.88671875" style="3" customWidth="1"/>
    <col min="14361" max="14592" width="8.44140625" style="3"/>
    <col min="14593" max="14593" width="17.88671875" style="3" customWidth="1"/>
    <col min="14594" max="14594" width="6.6640625" style="3" customWidth="1"/>
    <col min="14595" max="14595" width="7.44140625" style="3" customWidth="1"/>
    <col min="14596" max="14596" width="8.109375" style="3" customWidth="1"/>
    <col min="14597" max="14597" width="10" style="3" customWidth="1"/>
    <col min="14598" max="14598" width="8" style="3" customWidth="1"/>
    <col min="14599" max="14599" width="6.88671875" style="3" customWidth="1"/>
    <col min="14600" max="14600" width="7.44140625" style="3" customWidth="1"/>
    <col min="14601" max="14609" width="6.44140625" style="3" customWidth="1"/>
    <col min="14610" max="14611" width="9.44140625" style="3" customWidth="1"/>
    <col min="14612" max="14612" width="9.88671875" style="3" customWidth="1"/>
    <col min="14613" max="14614" width="6.44140625" style="3" customWidth="1"/>
    <col min="14615" max="14615" width="8" style="3" customWidth="1"/>
    <col min="14616" max="14616" width="6.88671875" style="3" customWidth="1"/>
    <col min="14617" max="14848" width="8.44140625" style="3"/>
    <col min="14849" max="14849" width="17.88671875" style="3" customWidth="1"/>
    <col min="14850" max="14850" width="6.6640625" style="3" customWidth="1"/>
    <col min="14851" max="14851" width="7.44140625" style="3" customWidth="1"/>
    <col min="14852" max="14852" width="8.109375" style="3" customWidth="1"/>
    <col min="14853" max="14853" width="10" style="3" customWidth="1"/>
    <col min="14854" max="14854" width="8" style="3" customWidth="1"/>
    <col min="14855" max="14855" width="6.88671875" style="3" customWidth="1"/>
    <col min="14856" max="14856" width="7.44140625" style="3" customWidth="1"/>
    <col min="14857" max="14865" width="6.44140625" style="3" customWidth="1"/>
    <col min="14866" max="14867" width="9.44140625" style="3" customWidth="1"/>
    <col min="14868" max="14868" width="9.88671875" style="3" customWidth="1"/>
    <col min="14869" max="14870" width="6.44140625" style="3" customWidth="1"/>
    <col min="14871" max="14871" width="8" style="3" customWidth="1"/>
    <col min="14872" max="14872" width="6.88671875" style="3" customWidth="1"/>
    <col min="14873" max="15104" width="8.44140625" style="3"/>
    <col min="15105" max="15105" width="17.88671875" style="3" customWidth="1"/>
    <col min="15106" max="15106" width="6.6640625" style="3" customWidth="1"/>
    <col min="15107" max="15107" width="7.44140625" style="3" customWidth="1"/>
    <col min="15108" max="15108" width="8.109375" style="3" customWidth="1"/>
    <col min="15109" max="15109" width="10" style="3" customWidth="1"/>
    <col min="15110" max="15110" width="8" style="3" customWidth="1"/>
    <col min="15111" max="15111" width="6.88671875" style="3" customWidth="1"/>
    <col min="15112" max="15112" width="7.44140625" style="3" customWidth="1"/>
    <col min="15113" max="15121" width="6.44140625" style="3" customWidth="1"/>
    <col min="15122" max="15123" width="9.44140625" style="3" customWidth="1"/>
    <col min="15124" max="15124" width="9.88671875" style="3" customWidth="1"/>
    <col min="15125" max="15126" width="6.44140625" style="3" customWidth="1"/>
    <col min="15127" max="15127" width="8" style="3" customWidth="1"/>
    <col min="15128" max="15128" width="6.88671875" style="3" customWidth="1"/>
    <col min="15129" max="15360" width="8.44140625" style="3"/>
    <col min="15361" max="15361" width="17.88671875" style="3" customWidth="1"/>
    <col min="15362" max="15362" width="6.6640625" style="3" customWidth="1"/>
    <col min="15363" max="15363" width="7.44140625" style="3" customWidth="1"/>
    <col min="15364" max="15364" width="8.109375" style="3" customWidth="1"/>
    <col min="15365" max="15365" width="10" style="3" customWidth="1"/>
    <col min="15366" max="15366" width="8" style="3" customWidth="1"/>
    <col min="15367" max="15367" width="6.88671875" style="3" customWidth="1"/>
    <col min="15368" max="15368" width="7.44140625" style="3" customWidth="1"/>
    <col min="15369" max="15377" width="6.44140625" style="3" customWidth="1"/>
    <col min="15378" max="15379" width="9.44140625" style="3" customWidth="1"/>
    <col min="15380" max="15380" width="9.88671875" style="3" customWidth="1"/>
    <col min="15381" max="15382" width="6.44140625" style="3" customWidth="1"/>
    <col min="15383" max="15383" width="8" style="3" customWidth="1"/>
    <col min="15384" max="15384" width="6.88671875" style="3" customWidth="1"/>
    <col min="15385" max="15616" width="8.44140625" style="3"/>
    <col min="15617" max="15617" width="17.88671875" style="3" customWidth="1"/>
    <col min="15618" max="15618" width="6.6640625" style="3" customWidth="1"/>
    <col min="15619" max="15619" width="7.44140625" style="3" customWidth="1"/>
    <col min="15620" max="15620" width="8.109375" style="3" customWidth="1"/>
    <col min="15621" max="15621" width="10" style="3" customWidth="1"/>
    <col min="15622" max="15622" width="8" style="3" customWidth="1"/>
    <col min="15623" max="15623" width="6.88671875" style="3" customWidth="1"/>
    <col min="15624" max="15624" width="7.44140625" style="3" customWidth="1"/>
    <col min="15625" max="15633" width="6.44140625" style="3" customWidth="1"/>
    <col min="15634" max="15635" width="9.44140625" style="3" customWidth="1"/>
    <col min="15636" max="15636" width="9.88671875" style="3" customWidth="1"/>
    <col min="15637" max="15638" width="6.44140625" style="3" customWidth="1"/>
    <col min="15639" max="15639" width="8" style="3" customWidth="1"/>
    <col min="15640" max="15640" width="6.88671875" style="3" customWidth="1"/>
    <col min="15641" max="15872" width="8.44140625" style="3"/>
    <col min="15873" max="15873" width="17.88671875" style="3" customWidth="1"/>
    <col min="15874" max="15874" width="6.6640625" style="3" customWidth="1"/>
    <col min="15875" max="15875" width="7.44140625" style="3" customWidth="1"/>
    <col min="15876" max="15876" width="8.109375" style="3" customWidth="1"/>
    <col min="15877" max="15877" width="10" style="3" customWidth="1"/>
    <col min="15878" max="15878" width="8" style="3" customWidth="1"/>
    <col min="15879" max="15879" width="6.88671875" style="3" customWidth="1"/>
    <col min="15880" max="15880" width="7.44140625" style="3" customWidth="1"/>
    <col min="15881" max="15889" width="6.44140625" style="3" customWidth="1"/>
    <col min="15890" max="15891" width="9.44140625" style="3" customWidth="1"/>
    <col min="15892" max="15892" width="9.88671875" style="3" customWidth="1"/>
    <col min="15893" max="15894" width="6.44140625" style="3" customWidth="1"/>
    <col min="15895" max="15895" width="8" style="3" customWidth="1"/>
    <col min="15896" max="15896" width="6.88671875" style="3" customWidth="1"/>
    <col min="15897" max="16128" width="8.44140625" style="3"/>
    <col min="16129" max="16129" width="17.88671875" style="3" customWidth="1"/>
    <col min="16130" max="16130" width="6.6640625" style="3" customWidth="1"/>
    <col min="16131" max="16131" width="7.44140625" style="3" customWidth="1"/>
    <col min="16132" max="16132" width="8.109375" style="3" customWidth="1"/>
    <col min="16133" max="16133" width="10" style="3" customWidth="1"/>
    <col min="16134" max="16134" width="8" style="3" customWidth="1"/>
    <col min="16135" max="16135" width="6.88671875" style="3" customWidth="1"/>
    <col min="16136" max="16136" width="7.44140625" style="3" customWidth="1"/>
    <col min="16137" max="16145" width="6.44140625" style="3" customWidth="1"/>
    <col min="16146" max="16147" width="9.44140625" style="3" customWidth="1"/>
    <col min="16148" max="16148" width="9.88671875" style="3" customWidth="1"/>
    <col min="16149" max="16150" width="6.44140625" style="3" customWidth="1"/>
    <col min="16151" max="16151" width="8" style="3" customWidth="1"/>
    <col min="16152" max="16152" width="6.88671875" style="3" customWidth="1"/>
    <col min="16153" max="16384" width="8.44140625" style="3"/>
  </cols>
  <sheetData>
    <row r="1" spans="1:17" ht="15.75" x14ac:dyDescent="0.25">
      <c r="A1" s="2" t="s">
        <v>4</v>
      </c>
      <c r="B1" s="3"/>
      <c r="C1" s="3"/>
      <c r="D1" s="3"/>
    </row>
    <row r="2" spans="1:17" ht="16.5" thickBot="1" x14ac:dyDescent="0.3">
      <c r="A2" s="4" t="s">
        <v>69</v>
      </c>
      <c r="B2" s="3"/>
      <c r="C2" s="3"/>
      <c r="D2" s="3"/>
    </row>
    <row r="3" spans="1:17" ht="15.75" thickBot="1" x14ac:dyDescent="0.3">
      <c r="A3" s="157" t="s">
        <v>55</v>
      </c>
      <c r="B3" s="158"/>
      <c r="C3" s="158"/>
      <c r="D3" s="159"/>
      <c r="F3" s="163" t="s">
        <v>11</v>
      </c>
      <c r="G3" s="164"/>
      <c r="H3" s="164"/>
      <c r="I3" s="165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45</v>
      </c>
      <c r="D5" s="17" t="s">
        <v>67</v>
      </c>
      <c r="F5" s="112">
        <v>0</v>
      </c>
      <c r="G5" s="108">
        <v>46.069999999999993</v>
      </c>
      <c r="H5" s="110">
        <v>0</v>
      </c>
      <c r="I5" s="102">
        <v>44.167500000000004</v>
      </c>
      <c r="Q5" s="13"/>
    </row>
    <row r="6" spans="1:17" ht="15" x14ac:dyDescent="0.25">
      <c r="A6" s="20" t="s">
        <v>21</v>
      </c>
      <c r="B6" s="15" t="s">
        <v>22</v>
      </c>
      <c r="C6" s="16">
        <v>10000</v>
      </c>
      <c r="D6" s="17" t="s">
        <v>7</v>
      </c>
      <c r="F6" s="113">
        <v>0</v>
      </c>
      <c r="G6" s="19">
        <v>45.730000000000004</v>
      </c>
      <c r="H6" s="111">
        <f>1000*2.7358848</f>
        <v>2735.8847999999998</v>
      </c>
      <c r="I6" s="103">
        <v>43.513999999999996</v>
      </c>
      <c r="K6" s="21"/>
      <c r="L6" s="21"/>
      <c r="M6" s="21"/>
    </row>
    <row r="7" spans="1:17" x14ac:dyDescent="0.3">
      <c r="A7" s="20" t="s">
        <v>24</v>
      </c>
      <c r="B7" s="15" t="s">
        <v>1</v>
      </c>
      <c r="C7" s="169">
        <v>2.2999999999999998</v>
      </c>
      <c r="D7" s="17" t="s">
        <v>7</v>
      </c>
      <c r="F7" s="113">
        <f>2.7358848*1000</f>
        <v>2735.8847999999998</v>
      </c>
      <c r="G7" s="19">
        <v>45.828749999999999</v>
      </c>
      <c r="H7" s="111">
        <f>1000*5.4717696</f>
        <v>5471.7695999999996</v>
      </c>
      <c r="I7" s="103">
        <v>41.877499999999998</v>
      </c>
      <c r="K7" s="21"/>
      <c r="L7" s="21"/>
      <c r="M7" s="21"/>
      <c r="Q7" s="13"/>
    </row>
    <row r="8" spans="1:17" ht="15.75" thickBot="1" x14ac:dyDescent="0.3">
      <c r="A8" s="36" t="s">
        <v>26</v>
      </c>
      <c r="B8" s="37" t="s">
        <v>27</v>
      </c>
      <c r="C8" s="92">
        <v>0</v>
      </c>
      <c r="D8" s="93" t="s">
        <v>13</v>
      </c>
      <c r="F8" s="113">
        <f>1000*5.4717696</f>
        <v>5471.7695999999996</v>
      </c>
      <c r="G8" s="19">
        <v>45.330000000000005</v>
      </c>
      <c r="H8" s="111">
        <f>1000*8.2076544</f>
        <v>8207.6543999999994</v>
      </c>
      <c r="I8" s="103">
        <v>38.090000000000003</v>
      </c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113">
        <f>1000*8.2076544</f>
        <v>8207.6543999999994</v>
      </c>
      <c r="G9" s="19">
        <v>44.439999999999991</v>
      </c>
      <c r="H9" s="111">
        <f>1000*10.9435392</f>
        <v>10943.539199999999</v>
      </c>
      <c r="I9" s="103">
        <v>32.308888888888895</v>
      </c>
      <c r="K9" s="21"/>
      <c r="L9" s="21"/>
      <c r="M9" s="21"/>
      <c r="Q9" s="13"/>
    </row>
    <row r="10" spans="1:17" ht="15.75" thickBot="1" x14ac:dyDescent="0.3">
      <c r="A10" s="160" t="s">
        <v>53</v>
      </c>
      <c r="B10" s="161"/>
      <c r="C10" s="161"/>
      <c r="D10" s="162"/>
      <c r="E10" s="21"/>
      <c r="F10" s="113">
        <f>1000*10.9435392</f>
        <v>10943.539199999999</v>
      </c>
      <c r="G10" s="19">
        <v>42.875</v>
      </c>
      <c r="H10" s="111">
        <f>1000*13.679424</f>
        <v>13679.423999999999</v>
      </c>
      <c r="I10" s="103">
        <v>26.99285714285714</v>
      </c>
      <c r="K10" s="21"/>
      <c r="L10" s="21"/>
      <c r="M10" s="21"/>
      <c r="Q10" s="13"/>
    </row>
    <row r="11" spans="1:17" ht="15" x14ac:dyDescent="0.25">
      <c r="A11" s="27" t="s">
        <v>19</v>
      </c>
      <c r="B11" s="8" t="s">
        <v>0</v>
      </c>
      <c r="C11" s="28">
        <v>0.35</v>
      </c>
      <c r="D11" s="29"/>
      <c r="F11" s="113">
        <f>1000*13.679424</f>
        <v>13679.423999999999</v>
      </c>
      <c r="G11" s="19">
        <v>41.690000000000005</v>
      </c>
      <c r="H11" s="111">
        <f>1000*16.4153088</f>
        <v>16415.308799999999</v>
      </c>
      <c r="I11" s="103">
        <v>20.775000000000002</v>
      </c>
      <c r="K11" s="21"/>
      <c r="L11" s="21"/>
      <c r="M11" s="21"/>
    </row>
    <row r="12" spans="1:17" ht="15" x14ac:dyDescent="0.25">
      <c r="A12" s="30" t="s">
        <v>35</v>
      </c>
      <c r="B12" s="31" t="s">
        <v>36</v>
      </c>
      <c r="C12" s="32">
        <v>165</v>
      </c>
      <c r="D12" s="33" t="s">
        <v>37</v>
      </c>
      <c r="F12" s="111">
        <f>1000*16.4153088</f>
        <v>16415.308799999999</v>
      </c>
      <c r="G12" s="19">
        <v>38.612500000000004</v>
      </c>
      <c r="H12" s="111">
        <f>1000*21.8870784</f>
        <v>21887.078399999999</v>
      </c>
      <c r="I12" s="19">
        <v>14.609</v>
      </c>
      <c r="K12" s="21"/>
      <c r="L12" s="21"/>
      <c r="M12" s="21"/>
    </row>
    <row r="13" spans="1:17" ht="15" x14ac:dyDescent="0.25">
      <c r="A13" s="23" t="s">
        <v>30</v>
      </c>
      <c r="B13" s="15" t="s">
        <v>2</v>
      </c>
      <c r="C13" s="35">
        <v>14</v>
      </c>
      <c r="D13" s="17" t="s">
        <v>31</v>
      </c>
      <c r="F13" s="111">
        <f>1000*19.1511936</f>
        <v>19151.193599999999</v>
      </c>
      <c r="G13" s="19">
        <v>37.657142857142851</v>
      </c>
      <c r="H13" s="111">
        <f>1000*24.6229632</f>
        <v>24622.963200000002</v>
      </c>
      <c r="I13" s="19">
        <v>9.427999999999999</v>
      </c>
      <c r="K13" s="21"/>
      <c r="L13" s="21"/>
      <c r="M13" s="21"/>
    </row>
    <row r="14" spans="1:17" ht="15.6" x14ac:dyDescent="0.35">
      <c r="A14" s="120" t="s">
        <v>32</v>
      </c>
      <c r="B14" s="121" t="s">
        <v>33</v>
      </c>
      <c r="C14" s="122">
        <f>C12/C13</f>
        <v>11.785714285714286</v>
      </c>
      <c r="D14" s="123" t="s">
        <v>34</v>
      </c>
      <c r="F14" s="111">
        <f>1000*21.8870784</f>
        <v>21887.078399999999</v>
      </c>
      <c r="G14" s="19">
        <v>29.888999999999999</v>
      </c>
      <c r="H14" s="111">
        <f>1000*27.358848</f>
        <v>27358.847999999998</v>
      </c>
      <c r="I14" s="19">
        <v>4.7475000000000005</v>
      </c>
      <c r="K14" s="21"/>
      <c r="L14" s="21"/>
      <c r="M14" s="21"/>
    </row>
    <row r="15" spans="1:17" ht="15.75" thickBot="1" x14ac:dyDescent="0.3">
      <c r="A15" s="36" t="s">
        <v>72</v>
      </c>
      <c r="B15" s="115" t="s">
        <v>73</v>
      </c>
      <c r="C15" s="116">
        <v>100000</v>
      </c>
      <c r="D15" s="38" t="s">
        <v>7</v>
      </c>
      <c r="F15" s="111">
        <f>1000*24.6229632</f>
        <v>24622.963200000002</v>
      </c>
      <c r="G15" s="19">
        <v>27.47</v>
      </c>
      <c r="H15" s="111">
        <f>1000*30.0947328</f>
        <v>30094.732799999998</v>
      </c>
      <c r="I15" s="19">
        <v>1.5128571428571429</v>
      </c>
      <c r="K15" s="21"/>
      <c r="L15" s="21"/>
      <c r="M15" s="21"/>
    </row>
    <row r="16" spans="1:17" ht="15.75" thickBot="1" x14ac:dyDescent="0.3">
      <c r="A16" s="21"/>
      <c r="F16" s="111">
        <f>1000*27.358848</f>
        <v>27358.847999999998</v>
      </c>
      <c r="G16" s="19">
        <v>19.497500000000002</v>
      </c>
      <c r="H16" s="111">
        <f>1000*32.8306176</f>
        <v>32830.617599999998</v>
      </c>
      <c r="I16" s="19">
        <v>0.56333333333333335</v>
      </c>
      <c r="K16" s="21"/>
      <c r="L16" s="21"/>
      <c r="M16" s="21"/>
    </row>
    <row r="17" spans="1:24" ht="15.75" thickBot="1" x14ac:dyDescent="0.3">
      <c r="A17" s="160" t="s">
        <v>3</v>
      </c>
      <c r="B17" s="161"/>
      <c r="C17" s="161"/>
      <c r="D17" s="162"/>
      <c r="F17" s="111">
        <f>1000*30.0947328</f>
        <v>30094.732799999998</v>
      </c>
      <c r="G17" s="19">
        <v>15.121222222222222</v>
      </c>
      <c r="H17" s="111">
        <f>1000*35.5665024</f>
        <v>35566.502399999998</v>
      </c>
      <c r="I17" s="19">
        <v>0.27950000000000003</v>
      </c>
      <c r="K17" s="21"/>
      <c r="L17" s="21"/>
      <c r="M17" s="21"/>
    </row>
    <row r="18" spans="1:24" ht="15" x14ac:dyDescent="0.25">
      <c r="A18" s="27" t="s">
        <v>8</v>
      </c>
      <c r="B18" s="8" t="s">
        <v>9</v>
      </c>
      <c r="C18" s="9">
        <f>Overview!D18</f>
        <v>14000</v>
      </c>
      <c r="D18" s="10" t="s">
        <v>10</v>
      </c>
      <c r="F18" s="111">
        <f>1000*32.8306176</f>
        <v>32830.617599999998</v>
      </c>
      <c r="G18" s="19">
        <v>7.4950000000000001</v>
      </c>
      <c r="H18" s="111">
        <f>1000*38.3023872</f>
        <v>38302.387199999997</v>
      </c>
      <c r="I18" s="19">
        <v>0.10199999999999999</v>
      </c>
      <c r="K18" s="21"/>
      <c r="L18" s="21"/>
      <c r="M18" s="21"/>
    </row>
    <row r="19" spans="1:24" ht="15" x14ac:dyDescent="0.25">
      <c r="A19" s="20" t="s">
        <v>14</v>
      </c>
      <c r="B19" s="15" t="s">
        <v>15</v>
      </c>
      <c r="C19" s="88">
        <f>Overview!D19</f>
        <v>5150.3121764001926</v>
      </c>
      <c r="D19" s="17" t="s">
        <v>10</v>
      </c>
      <c r="E19" s="39"/>
      <c r="F19" s="111">
        <f>1000*35.5665024</f>
        <v>35566.502399999998</v>
      </c>
      <c r="G19" s="19">
        <v>4.0386249999999997</v>
      </c>
      <c r="H19" s="111">
        <f>1000*41.038272</f>
        <v>41038.271999999997</v>
      </c>
      <c r="I19" s="19">
        <v>8.8249999999999995E-2</v>
      </c>
      <c r="K19" s="21"/>
      <c r="L19" s="21"/>
      <c r="M19" s="21"/>
    </row>
    <row r="20" spans="1:24" ht="15" x14ac:dyDescent="0.25">
      <c r="A20" s="23" t="s">
        <v>52</v>
      </c>
      <c r="B20" s="15" t="s">
        <v>20</v>
      </c>
      <c r="C20" s="88">
        <f>Overview!D20</f>
        <v>2000</v>
      </c>
      <c r="D20" s="22" t="s">
        <v>7</v>
      </c>
      <c r="F20" s="111">
        <f>1000*38.3023872</f>
        <v>38302.387199999997</v>
      </c>
      <c r="G20" s="19">
        <v>1.3576666666666668</v>
      </c>
      <c r="H20" s="18"/>
      <c r="I20" s="19"/>
      <c r="K20" s="21"/>
      <c r="L20" s="21"/>
      <c r="M20" s="21"/>
    </row>
    <row r="21" spans="1:24" ht="15" x14ac:dyDescent="0.25">
      <c r="A21" s="23" t="s">
        <v>58</v>
      </c>
      <c r="B21" s="15" t="s">
        <v>23</v>
      </c>
      <c r="C21" s="88">
        <f>Overview!D21</f>
        <v>15000</v>
      </c>
      <c r="D21" s="22" t="s">
        <v>7</v>
      </c>
      <c r="F21" s="111">
        <f>1000*41.038272</f>
        <v>41038.271999999997</v>
      </c>
      <c r="G21" s="19">
        <v>0.41187142857142856</v>
      </c>
      <c r="H21" s="18"/>
      <c r="I21" s="19"/>
    </row>
    <row r="22" spans="1:24" ht="15" x14ac:dyDescent="0.25">
      <c r="A22" s="53" t="s">
        <v>57</v>
      </c>
      <c r="B22" s="15" t="s">
        <v>25</v>
      </c>
      <c r="C22" s="24">
        <f>Overview!D22</f>
        <v>2000</v>
      </c>
      <c r="D22" s="17" t="s">
        <v>7</v>
      </c>
      <c r="F22" s="111">
        <f>1000*43.7741568</f>
        <v>43774.156799999997</v>
      </c>
      <c r="G22" s="19">
        <v>0.12570000000000001</v>
      </c>
      <c r="H22" s="18"/>
      <c r="I22" s="19"/>
      <c r="J22" s="21"/>
      <c r="K22" s="40"/>
      <c r="L22" s="40"/>
      <c r="M22" s="40"/>
      <c r="T22" s="41"/>
      <c r="W22" s="41"/>
    </row>
    <row r="23" spans="1:24" ht="15.75" thickBot="1" x14ac:dyDescent="0.3">
      <c r="A23" s="85" t="s">
        <v>28</v>
      </c>
      <c r="B23" s="37" t="s">
        <v>29</v>
      </c>
      <c r="C23" s="86">
        <f>Overview!D23</f>
        <v>4</v>
      </c>
      <c r="D23" s="87" t="s">
        <v>7</v>
      </c>
      <c r="F23" s="114"/>
      <c r="G23" s="44"/>
      <c r="H23" s="43"/>
      <c r="I23" s="44"/>
      <c r="J23" s="21"/>
    </row>
    <row r="24" spans="1:24" ht="15.75" thickBot="1" x14ac:dyDescent="0.3">
      <c r="A24" s="83"/>
      <c r="B24" s="59"/>
      <c r="C24" s="84"/>
      <c r="D24" s="99"/>
      <c r="F24" s="109"/>
      <c r="G24" s="109"/>
      <c r="H24" s="109"/>
      <c r="I24" s="109"/>
      <c r="J24" s="109"/>
      <c r="S24" s="47"/>
      <c r="T24" s="41"/>
      <c r="W24" s="41"/>
    </row>
    <row r="25" spans="1:24" ht="15.75" thickBot="1" x14ac:dyDescent="0.3">
      <c r="A25" s="161" t="s">
        <v>56</v>
      </c>
      <c r="B25" s="161"/>
      <c r="C25" s="161"/>
      <c r="D25" s="162"/>
      <c r="F25" s="166" t="s">
        <v>43</v>
      </c>
      <c r="G25" s="167"/>
      <c r="H25" s="167"/>
      <c r="I25" s="168"/>
      <c r="J25" s="109"/>
      <c r="V25" s="41"/>
      <c r="W25" s="41"/>
      <c r="X25" s="41"/>
    </row>
    <row r="26" spans="1:24" x14ac:dyDescent="0.3">
      <c r="A26" s="89" t="s">
        <v>64</v>
      </c>
      <c r="B26" s="90" t="s">
        <v>54</v>
      </c>
      <c r="C26" s="49">
        <f>$C$11*$C$20/C$14/$C$18</f>
        <v>4.242424242424242E-3</v>
      </c>
      <c r="D26" s="29"/>
      <c r="F26" s="148" t="s">
        <v>68</v>
      </c>
      <c r="G26" s="149"/>
      <c r="H26" s="149"/>
      <c r="I26" s="150"/>
      <c r="J26" s="109"/>
      <c r="V26" s="41"/>
      <c r="W26" s="41"/>
      <c r="X26" s="41"/>
    </row>
    <row r="27" spans="1:24" ht="15.6" x14ac:dyDescent="0.35">
      <c r="A27" s="14" t="s">
        <v>48</v>
      </c>
      <c r="B27" s="15" t="s">
        <v>47</v>
      </c>
      <c r="C27" s="51">
        <f>C30/C13</f>
        <v>11.699800194291333</v>
      </c>
      <c r="D27" s="52" t="s">
        <v>34</v>
      </c>
      <c r="F27" s="151"/>
      <c r="G27" s="152"/>
      <c r="H27" s="152"/>
      <c r="I27" s="153"/>
      <c r="J27" s="109"/>
      <c r="V27" s="41"/>
      <c r="W27" s="41"/>
      <c r="X27" s="41"/>
    </row>
    <row r="28" spans="1:24" x14ac:dyDescent="0.3">
      <c r="A28" s="91" t="s">
        <v>63</v>
      </c>
      <c r="B28" s="82" t="s">
        <v>59</v>
      </c>
      <c r="C28" s="51">
        <f>C11*C21/C27/C19</f>
        <v>8.7125905463711656E-2</v>
      </c>
      <c r="D28" s="52"/>
      <c r="F28" s="151"/>
      <c r="G28" s="152"/>
      <c r="H28" s="152"/>
      <c r="I28" s="153"/>
      <c r="J28" s="48"/>
      <c r="V28" s="41"/>
      <c r="W28" s="41"/>
      <c r="X28" s="41"/>
    </row>
    <row r="29" spans="1:24" x14ac:dyDescent="0.3">
      <c r="A29" s="53" t="s">
        <v>49</v>
      </c>
      <c r="B29" s="15" t="s">
        <v>60</v>
      </c>
      <c r="C29" s="54">
        <f>($C$5-$C$8)*(C30/C12)^(1/$C$11)+$C$8</f>
        <v>44.069086348004696</v>
      </c>
      <c r="D29" s="17" t="s">
        <v>13</v>
      </c>
      <c r="E29" s="21"/>
      <c r="F29" s="151"/>
      <c r="G29" s="152"/>
      <c r="H29" s="152"/>
      <c r="I29" s="153"/>
      <c r="J29" s="50"/>
      <c r="P29" s="21"/>
      <c r="Q29" s="21"/>
      <c r="V29" s="41"/>
      <c r="W29" s="41"/>
      <c r="X29" s="41"/>
    </row>
    <row r="30" spans="1:24" ht="15" thickBot="1" x14ac:dyDescent="0.35">
      <c r="A30" s="55" t="s">
        <v>50</v>
      </c>
      <c r="B30" s="56" t="s">
        <v>44</v>
      </c>
      <c r="C30" s="57">
        <f>C12*(1-C26*(EXP(C22/C20)-1))</f>
        <v>163.79720272007867</v>
      </c>
      <c r="D30" s="25"/>
      <c r="E30" s="21"/>
      <c r="F30" s="154"/>
      <c r="G30" s="155"/>
      <c r="H30" s="155"/>
      <c r="I30" s="156"/>
      <c r="J30" s="50"/>
      <c r="P30" s="21"/>
      <c r="Q30" s="21"/>
      <c r="V30" s="41"/>
      <c r="W30" s="41"/>
      <c r="X30" s="41"/>
    </row>
    <row r="31" spans="1:24" ht="15.75" thickBot="1" x14ac:dyDescent="0.3">
      <c r="A31" s="58"/>
      <c r="B31" s="59"/>
      <c r="C31" s="60"/>
      <c r="D31" s="61"/>
      <c r="E31" s="21"/>
      <c r="F31" s="21"/>
      <c r="H31" s="21"/>
      <c r="I31" s="21"/>
    </row>
    <row r="32" spans="1:24" ht="15.75" thickBot="1" x14ac:dyDescent="0.3">
      <c r="A32" s="94" t="s">
        <v>38</v>
      </c>
      <c r="B32" s="95" t="s">
        <v>46</v>
      </c>
      <c r="C32" s="96"/>
      <c r="D32" s="97"/>
      <c r="E32" s="98" t="s">
        <v>39</v>
      </c>
      <c r="F32" s="98" t="s">
        <v>45</v>
      </c>
      <c r="G32" s="98" t="s">
        <v>40</v>
      </c>
      <c r="H32" s="98" t="s">
        <v>41</v>
      </c>
      <c r="I32" s="98" t="s">
        <v>42</v>
      </c>
      <c r="R32" s="41"/>
      <c r="S32" s="62"/>
      <c r="T32" s="62"/>
      <c r="U32" s="62"/>
      <c r="V32" s="62"/>
      <c r="W32" s="62"/>
      <c r="X32" s="62"/>
    </row>
    <row r="33" spans="1:37" ht="15" x14ac:dyDescent="0.25">
      <c r="A33" s="104">
        <f>A34-$C$4-9000</f>
        <v>-18000</v>
      </c>
      <c r="B33" s="64"/>
      <c r="C33" s="65"/>
      <c r="D33" s="66"/>
      <c r="E33" s="67">
        <f t="shared" ref="E33:E96" si="0">IF(A33&lt;=$C$22,$C$18*EXP(-A33/$C$20),$C$19*EXP(-(A33-$C$22)/$C$21))</f>
        <v>113443174.98605537</v>
      </c>
      <c r="F33" s="68">
        <f t="shared" ref="F33:F64" si="1">IF(A33&lt;=$C$22,IF($C$12*(1-$C$26*(EXP(A33/$C$20)-1))&gt;0,$C$12*(1-$C$26*(EXP(A33/$C$20)-1)),0),IF($C$30*(1-$C$28*(EXP((A33-$C$22)/$C$21)-1))&gt;0,$C$30*(1-$C$28*(EXP((A33-$C$22)/$C$21)-1)),0))</f>
        <v>165.69991361313711</v>
      </c>
      <c r="G33" s="69">
        <f t="shared" ref="G33:G64" si="2">IF(A33&lt;=$C$22,($C$5-$C$8)*(F33/$C$12)^(1/$C$11)+$C$8, ($C$29-$C$8)*(F33/$C$30)^(1/$C$11)+$C$8)</f>
        <v>45.54753806422282</v>
      </c>
      <c r="H33" s="117">
        <f>IF($C$15=0,A33-$C$6/2, A33-$C$6*EXP(-A33/$C$15)/2)</f>
        <v>-23986.086815609051</v>
      </c>
      <c r="I33" s="117">
        <f>IF($C$15=0,A33+$C$6/2, A33+$C$6*EXP(-A33/$C$15)/2)</f>
        <v>-12013.913184390949</v>
      </c>
      <c r="R33" s="41"/>
      <c r="S33" s="62"/>
      <c r="T33" s="62"/>
      <c r="U33" s="62"/>
      <c r="V33" s="62"/>
      <c r="W33" s="62"/>
      <c r="X33" s="62"/>
    </row>
    <row r="34" spans="1:37" ht="15" x14ac:dyDescent="0.25">
      <c r="A34" s="105">
        <f t="shared" ref="A34:A41" si="3">A35-$C$4</f>
        <v>-8000</v>
      </c>
      <c r="B34" s="63"/>
      <c r="D34" s="70"/>
      <c r="E34" s="71">
        <f t="shared" si="0"/>
        <v>764374.10046401934</v>
      </c>
      <c r="F34" s="72">
        <f t="shared" si="1"/>
        <v>165.68717905277788</v>
      </c>
      <c r="G34" s="73">
        <f t="shared" si="2"/>
        <v>45.537537429977171</v>
      </c>
      <c r="H34" s="118">
        <f t="shared" ref="H34:H97" si="4">IF($C$15=0,A34-$C$6/2, A34-$C$6*EXP(-A34/$C$15)/2)</f>
        <v>-13416.435338374793</v>
      </c>
      <c r="I34" s="118">
        <f t="shared" ref="I34:I97" si="5">IF($C$15=0,A34+$C$6/2, A34+$C$6*EXP(-A34/$C$15)/2)</f>
        <v>-2583.564661625207</v>
      </c>
      <c r="R34" s="41"/>
      <c r="S34" s="62"/>
      <c r="T34" s="62"/>
      <c r="U34" s="62"/>
      <c r="V34" s="62"/>
      <c r="W34" s="62"/>
      <c r="X34" s="62"/>
    </row>
    <row r="35" spans="1:37" ht="15" x14ac:dyDescent="0.25">
      <c r="A35" s="105">
        <f t="shared" si="3"/>
        <v>-7000</v>
      </c>
      <c r="B35" s="63"/>
      <c r="D35" s="70"/>
      <c r="E35" s="71">
        <f t="shared" si="0"/>
        <v>463616.32742169237</v>
      </c>
      <c r="F35" s="72">
        <f t="shared" si="1"/>
        <v>165.67886183160439</v>
      </c>
      <c r="G35" s="73">
        <f t="shared" si="2"/>
        <v>45.531006566583358</v>
      </c>
      <c r="H35" s="118">
        <f t="shared" si="4"/>
        <v>-12362.540906271082</v>
      </c>
      <c r="I35" s="118">
        <f t="shared" si="5"/>
        <v>-1637.4590937289177</v>
      </c>
      <c r="R35" s="41"/>
      <c r="S35" s="62"/>
      <c r="T35" s="62"/>
      <c r="U35" s="62"/>
      <c r="V35" s="62"/>
      <c r="W35" s="62"/>
      <c r="X35" s="62"/>
    </row>
    <row r="36" spans="1:37" ht="15" x14ac:dyDescent="0.25">
      <c r="A36" s="105">
        <f t="shared" si="3"/>
        <v>-6000</v>
      </c>
      <c r="B36" s="63"/>
      <c r="D36" s="70"/>
      <c r="E36" s="71">
        <f t="shared" si="0"/>
        <v>281197.51692462736</v>
      </c>
      <c r="F36" s="72">
        <f t="shared" si="1"/>
        <v>165.66514905214251</v>
      </c>
      <c r="G36" s="73">
        <f t="shared" si="2"/>
        <v>45.520240322591775</v>
      </c>
      <c r="H36" s="118">
        <f t="shared" si="4"/>
        <v>-11309.182732726798</v>
      </c>
      <c r="I36" s="118">
        <f t="shared" si="5"/>
        <v>-690.81726727320165</v>
      </c>
      <c r="R36" s="41"/>
      <c r="S36" s="62"/>
      <c r="T36" s="62"/>
      <c r="U36" s="62"/>
      <c r="V36" s="62"/>
      <c r="W36" s="62"/>
      <c r="X36" s="62"/>
    </row>
    <row r="37" spans="1:37" x14ac:dyDescent="0.3">
      <c r="A37" s="105">
        <f t="shared" si="3"/>
        <v>-5000</v>
      </c>
      <c r="B37" s="63"/>
      <c r="D37" s="70"/>
      <c r="E37" s="71">
        <f t="shared" si="0"/>
        <v>170554.91544984863</v>
      </c>
      <c r="F37" s="72">
        <f t="shared" si="1"/>
        <v>165.64254050096326</v>
      </c>
      <c r="G37" s="73">
        <f t="shared" si="2"/>
        <v>45.502493400527989</v>
      </c>
      <c r="H37" s="118">
        <f t="shared" si="4"/>
        <v>-10256.35548188012</v>
      </c>
      <c r="I37" s="118">
        <f t="shared" si="5"/>
        <v>256.35548188012035</v>
      </c>
      <c r="R37" s="41"/>
      <c r="S37" s="62"/>
      <c r="T37" s="62"/>
      <c r="U37" s="62"/>
      <c r="V37" s="62"/>
      <c r="W37" s="62"/>
      <c r="X37" s="62"/>
    </row>
    <row r="38" spans="1:37" x14ac:dyDescent="0.3">
      <c r="A38" s="105">
        <f t="shared" si="3"/>
        <v>-4000</v>
      </c>
      <c r="B38" s="63"/>
      <c r="D38" s="70"/>
      <c r="E38" s="71">
        <f t="shared" si="0"/>
        <v>103446.7853850291</v>
      </c>
      <c r="F38" s="72">
        <f t="shared" si="1"/>
        <v>165.60526530173439</v>
      </c>
      <c r="G38" s="73">
        <f t="shared" si="2"/>
        <v>45.473243493653904</v>
      </c>
      <c r="H38" s="118">
        <f t="shared" si="4"/>
        <v>-9204.0538709619414</v>
      </c>
      <c r="I38" s="118">
        <f t="shared" si="5"/>
        <v>1204.0538709619414</v>
      </c>
      <c r="R38" s="41"/>
      <c r="S38" s="62"/>
      <c r="T38" s="62"/>
      <c r="U38" s="62"/>
      <c r="V38" s="62"/>
      <c r="W38" s="62"/>
      <c r="X38" s="62"/>
    </row>
    <row r="39" spans="1:37" x14ac:dyDescent="0.3">
      <c r="A39" s="105">
        <f t="shared" si="3"/>
        <v>-3000</v>
      </c>
      <c r="B39" s="63"/>
      <c r="D39" s="70"/>
      <c r="E39" s="71">
        <f t="shared" si="0"/>
        <v>62743.646984732906</v>
      </c>
      <c r="F39" s="72">
        <f t="shared" si="1"/>
        <v>165.54380888789609</v>
      </c>
      <c r="G39" s="73">
        <f t="shared" si="2"/>
        <v>45.425045240742186</v>
      </c>
      <c r="H39" s="118">
        <f t="shared" si="4"/>
        <v>-8152.2726697675844</v>
      </c>
      <c r="I39" s="118">
        <f t="shared" si="5"/>
        <v>2152.2726697675844</v>
      </c>
      <c r="R39" s="41"/>
      <c r="S39" s="62"/>
      <c r="T39" s="62"/>
      <c r="U39" s="62"/>
      <c r="V39" s="62"/>
      <c r="W39" s="62"/>
      <c r="X39" s="62"/>
    </row>
    <row r="40" spans="1:37" x14ac:dyDescent="0.3">
      <c r="A40" s="105">
        <f t="shared" si="3"/>
        <v>-2000</v>
      </c>
      <c r="B40" s="63"/>
      <c r="D40" s="70"/>
      <c r="E40" s="71">
        <f t="shared" si="0"/>
        <v>38055.945598426631</v>
      </c>
      <c r="F40" s="72">
        <f t="shared" si="1"/>
        <v>165.44248439117999</v>
      </c>
      <c r="G40" s="73">
        <f t="shared" si="2"/>
        <v>45.345652283805059</v>
      </c>
      <c r="H40" s="118">
        <f t="shared" si="4"/>
        <v>-7101.0067001337793</v>
      </c>
      <c r="I40" s="118">
        <f t="shared" si="5"/>
        <v>3101.0067001337793</v>
      </c>
      <c r="R40" s="41"/>
      <c r="S40" s="62"/>
      <c r="T40" s="62"/>
      <c r="U40" s="62"/>
      <c r="V40" s="62"/>
      <c r="W40" s="62"/>
      <c r="X40" s="62"/>
    </row>
    <row r="41" spans="1:37" x14ac:dyDescent="0.3">
      <c r="A41" s="105">
        <f t="shared" si="3"/>
        <v>-1000</v>
      </c>
      <c r="B41" s="63"/>
      <c r="D41" s="70"/>
      <c r="E41" s="71">
        <f t="shared" si="0"/>
        <v>23082.097789801795</v>
      </c>
      <c r="F41" s="72">
        <f t="shared" si="1"/>
        <v>165.27542853820117</v>
      </c>
      <c r="G41" s="73">
        <f t="shared" si="2"/>
        <v>45.214952465845499</v>
      </c>
      <c r="H41" s="118">
        <f t="shared" si="4"/>
        <v>-6050.2508354208394</v>
      </c>
      <c r="I41" s="118">
        <f t="shared" si="5"/>
        <v>4050.2508354208394</v>
      </c>
      <c r="R41" s="41"/>
      <c r="S41" s="62"/>
      <c r="T41" s="62"/>
      <c r="U41" s="62"/>
      <c r="V41" s="62"/>
      <c r="W41" s="62"/>
      <c r="X41" s="62"/>
    </row>
    <row r="42" spans="1:37" x14ac:dyDescent="0.3">
      <c r="A42" s="105">
        <v>0</v>
      </c>
      <c r="B42" s="63"/>
      <c r="D42" s="70"/>
      <c r="E42" s="71">
        <f t="shared" si="0"/>
        <v>14000</v>
      </c>
      <c r="F42" s="72">
        <f t="shared" si="1"/>
        <v>165</v>
      </c>
      <c r="G42" s="73">
        <f t="shared" si="2"/>
        <v>45</v>
      </c>
      <c r="H42" s="118">
        <f t="shared" si="4"/>
        <v>-5000</v>
      </c>
      <c r="I42" s="118">
        <f t="shared" si="5"/>
        <v>5000</v>
      </c>
      <c r="T42" s="74"/>
      <c r="U42" s="74"/>
      <c r="V42" s="74"/>
      <c r="W42" s="74"/>
      <c r="X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</row>
    <row r="43" spans="1:37" x14ac:dyDescent="0.3">
      <c r="A43" s="105">
        <f>A42+$C$4</f>
        <v>1000</v>
      </c>
      <c r="B43" s="63"/>
      <c r="D43" s="70"/>
      <c r="E43" s="71">
        <f t="shared" si="0"/>
        <v>8491.4292359768679</v>
      </c>
      <c r="F43" s="72">
        <f t="shared" si="1"/>
        <v>164.54589511050992</v>
      </c>
      <c r="G43" s="73">
        <f t="shared" si="2"/>
        <v>44.647055605795622</v>
      </c>
      <c r="H43" s="118">
        <f t="shared" si="4"/>
        <v>-3950.2491687458405</v>
      </c>
      <c r="I43" s="118">
        <f t="shared" si="5"/>
        <v>5950.2491687458405</v>
      </c>
      <c r="T43" s="74"/>
      <c r="U43" s="74"/>
      <c r="V43" s="74"/>
      <c r="W43" s="74"/>
      <c r="X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</row>
    <row r="44" spans="1:37" x14ac:dyDescent="0.3">
      <c r="A44" s="105">
        <f>A43+$C$4</f>
        <v>2000</v>
      </c>
      <c r="B44" s="63"/>
      <c r="D44" s="70"/>
      <c r="E44" s="71">
        <f t="shared" si="0"/>
        <v>5150.3121764001926</v>
      </c>
      <c r="F44" s="72">
        <f t="shared" si="1"/>
        <v>163.79720272007867</v>
      </c>
      <c r="G44" s="73">
        <f t="shared" si="2"/>
        <v>44.069086348004696</v>
      </c>
      <c r="H44" s="118">
        <f t="shared" si="4"/>
        <v>-2900.9933665337767</v>
      </c>
      <c r="I44" s="118">
        <f t="shared" si="5"/>
        <v>6900.9933665337767</v>
      </c>
      <c r="J44" s="42"/>
      <c r="K44" s="21"/>
      <c r="L44" s="21"/>
      <c r="M44" s="21"/>
      <c r="N44" s="21"/>
      <c r="O44" s="21"/>
      <c r="T44" s="74"/>
      <c r="U44" s="74"/>
      <c r="V44" s="74"/>
      <c r="W44" s="74"/>
      <c r="X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</row>
    <row r="45" spans="1:37" x14ac:dyDescent="0.3">
      <c r="A45" s="105">
        <f t="shared" ref="A45:A108" si="6">A44+$C$4</f>
        <v>3000</v>
      </c>
      <c r="B45" s="63"/>
      <c r="D45" s="70"/>
      <c r="E45" s="71">
        <f t="shared" si="0"/>
        <v>4818.1530161157734</v>
      </c>
      <c r="F45" s="72">
        <f t="shared" si="1"/>
        <v>162.81337414835815</v>
      </c>
      <c r="G45" s="73">
        <f t="shared" si="2"/>
        <v>43.317023492882761</v>
      </c>
      <c r="H45" s="118">
        <f t="shared" si="4"/>
        <v>-1852.2276677425407</v>
      </c>
      <c r="I45" s="118">
        <f t="shared" si="5"/>
        <v>7852.2276677425407</v>
      </c>
      <c r="J45" s="42"/>
      <c r="K45" s="21"/>
      <c r="L45" s="21"/>
      <c r="M45" s="21"/>
      <c r="N45" s="21"/>
      <c r="O45" s="21"/>
      <c r="T45" s="74"/>
      <c r="U45" s="74"/>
      <c r="V45" s="74"/>
      <c r="W45" s="74"/>
      <c r="X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</row>
    <row r="46" spans="1:37" x14ac:dyDescent="0.3">
      <c r="A46" s="105">
        <f t="shared" si="6"/>
        <v>4000</v>
      </c>
      <c r="B46" s="63"/>
      <c r="D46" s="70"/>
      <c r="E46" s="71">
        <f t="shared" si="0"/>
        <v>4507.4158015274634</v>
      </c>
      <c r="F46" s="72">
        <f t="shared" si="1"/>
        <v>161.76172131469463</v>
      </c>
      <c r="G46" s="73">
        <f t="shared" si="2"/>
        <v>42.522393358135105</v>
      </c>
      <c r="H46" s="118">
        <f t="shared" si="4"/>
        <v>-803.94719576161606</v>
      </c>
      <c r="I46" s="118">
        <f t="shared" si="5"/>
        <v>8803.9471957616151</v>
      </c>
      <c r="J46" s="42"/>
      <c r="K46" s="21"/>
      <c r="L46" s="21"/>
      <c r="M46" s="21"/>
      <c r="N46" s="21"/>
      <c r="O46" s="21"/>
      <c r="T46" s="74"/>
      <c r="U46" s="74"/>
      <c r="V46" s="74"/>
      <c r="W46" s="74"/>
      <c r="X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</row>
    <row r="47" spans="1:37" x14ac:dyDescent="0.3">
      <c r="A47" s="105">
        <f t="shared" si="6"/>
        <v>5000</v>
      </c>
      <c r="B47" s="63"/>
      <c r="D47" s="70"/>
      <c r="E47" s="71">
        <f t="shared" si="0"/>
        <v>4216.718966770829</v>
      </c>
      <c r="F47" s="72">
        <f t="shared" si="1"/>
        <v>160.63756847512178</v>
      </c>
      <c r="G47" s="73">
        <f t="shared" si="2"/>
        <v>41.683526076780545</v>
      </c>
      <c r="H47" s="118">
        <f t="shared" si="4"/>
        <v>243.85287749642976</v>
      </c>
      <c r="I47" s="118">
        <f t="shared" si="5"/>
        <v>9756.1471225035712</v>
      </c>
      <c r="J47" s="42"/>
      <c r="K47" s="21"/>
      <c r="L47" s="21"/>
      <c r="M47" s="21"/>
      <c r="N47" s="21"/>
      <c r="O47" s="21"/>
      <c r="T47" s="74"/>
      <c r="U47" s="74"/>
      <c r="V47" s="74"/>
      <c r="W47" s="74"/>
      <c r="X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</row>
    <row r="48" spans="1:37" x14ac:dyDescent="0.3">
      <c r="A48" s="105">
        <f t="shared" si="6"/>
        <v>6000</v>
      </c>
      <c r="B48" s="63"/>
      <c r="D48" s="70"/>
      <c r="E48" s="71">
        <f t="shared" si="0"/>
        <v>3944.7700473294167</v>
      </c>
      <c r="F48" s="72">
        <f t="shared" si="1"/>
        <v>159.43591754406555</v>
      </c>
      <c r="G48" s="73">
        <f t="shared" si="2"/>
        <v>40.798803952153897</v>
      </c>
      <c r="H48" s="118">
        <f t="shared" si="4"/>
        <v>1291.1773320787561</v>
      </c>
      <c r="I48" s="118">
        <f t="shared" si="5"/>
        <v>10708.822667921244</v>
      </c>
      <c r="J48" s="42"/>
      <c r="K48" s="21"/>
      <c r="L48" s="21"/>
      <c r="M48" s="21"/>
      <c r="N48" s="21"/>
      <c r="O48" s="21"/>
      <c r="T48" s="74"/>
      <c r="U48" s="74"/>
      <c r="V48" s="74"/>
      <c r="W48" s="74"/>
      <c r="X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</row>
    <row r="49" spans="1:37" x14ac:dyDescent="0.3">
      <c r="A49" s="105">
        <f t="shared" si="6"/>
        <v>7000</v>
      </c>
      <c r="B49" s="63"/>
      <c r="D49" s="70"/>
      <c r="E49" s="71">
        <f t="shared" si="0"/>
        <v>3690.3599336201751</v>
      </c>
      <c r="F49" s="72">
        <f t="shared" si="1"/>
        <v>158.15142587240197</v>
      </c>
      <c r="G49" s="73">
        <f t="shared" si="2"/>
        <v>39.866685994319042</v>
      </c>
      <c r="H49" s="118">
        <f t="shared" si="4"/>
        <v>2338.0309004702585</v>
      </c>
      <c r="I49" s="118">
        <f t="shared" si="5"/>
        <v>11661.969099529742</v>
      </c>
      <c r="J49" s="42"/>
      <c r="K49" s="21"/>
      <c r="L49" s="21"/>
      <c r="M49" s="21"/>
      <c r="N49" s="21"/>
      <c r="O49" s="21"/>
      <c r="T49" s="74"/>
      <c r="U49" s="74"/>
      <c r="V49" s="74"/>
      <c r="W49" s="74"/>
      <c r="X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</row>
    <row r="50" spans="1:37" x14ac:dyDescent="0.3">
      <c r="A50" s="105">
        <f t="shared" si="6"/>
        <v>8000</v>
      </c>
      <c r="B50" s="63"/>
      <c r="D50" s="70"/>
      <c r="E50" s="71">
        <f t="shared" si="0"/>
        <v>3452.3574951824908</v>
      </c>
      <c r="F50" s="72">
        <f t="shared" si="1"/>
        <v>156.77838249355412</v>
      </c>
      <c r="G50" s="73">
        <f t="shared" si="2"/>
        <v>38.885736481001253</v>
      </c>
      <c r="H50" s="118">
        <f t="shared" si="4"/>
        <v>3384.4182680668209</v>
      </c>
      <c r="I50" s="118">
        <f t="shared" si="5"/>
        <v>12615.58173193318</v>
      </c>
      <c r="J50" s="42"/>
      <c r="K50" s="21"/>
      <c r="L50" s="21"/>
      <c r="M50" s="21"/>
      <c r="N50" s="21"/>
      <c r="O50" s="21"/>
      <c r="T50" s="74"/>
      <c r="U50" s="74"/>
      <c r="V50" s="74"/>
      <c r="W50" s="74"/>
      <c r="X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</row>
    <row r="51" spans="1:37" x14ac:dyDescent="0.3">
      <c r="A51" s="105">
        <f t="shared" si="6"/>
        <v>9000</v>
      </c>
      <c r="B51" s="63"/>
      <c r="D51" s="70"/>
      <c r="E51" s="71">
        <f t="shared" si="0"/>
        <v>3229.7045515694795</v>
      </c>
      <c r="F51" s="72">
        <f t="shared" si="1"/>
        <v>155.31068273201632</v>
      </c>
      <c r="G51" s="73">
        <f t="shared" si="2"/>
        <v>37.854658006254652</v>
      </c>
      <c r="H51" s="118">
        <f t="shared" si="4"/>
        <v>4430.3440736438588</v>
      </c>
      <c r="I51" s="118">
        <f t="shared" si="5"/>
        <v>13569.655926356141</v>
      </c>
      <c r="L51" s="21"/>
      <c r="T51" s="74"/>
      <c r="U51" s="74"/>
      <c r="V51" s="74"/>
      <c r="W51" s="74"/>
      <c r="X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</row>
    <row r="52" spans="1:37" x14ac:dyDescent="0.3">
      <c r="A52" s="105">
        <f t="shared" si="6"/>
        <v>10000</v>
      </c>
      <c r="B52" s="63"/>
      <c r="D52" s="70"/>
      <c r="E52" s="71">
        <f t="shared" si="0"/>
        <v>3021.4111675816571</v>
      </c>
      <c r="F52" s="72">
        <f t="shared" si="1"/>
        <v>153.74180106141264</v>
      </c>
      <c r="G52" s="73">
        <f t="shared" si="2"/>
        <v>36.772329505218138</v>
      </c>
      <c r="H52" s="118">
        <f t="shared" si="4"/>
        <v>5475.8129098202025</v>
      </c>
      <c r="I52" s="118">
        <f t="shared" si="5"/>
        <v>14524.187090179797</v>
      </c>
      <c r="L52" s="21"/>
      <c r="T52" s="74"/>
      <c r="U52" s="74"/>
      <c r="V52" s="74"/>
      <c r="W52" s="74"/>
      <c r="X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</row>
    <row r="53" spans="1:37" x14ac:dyDescent="0.3">
      <c r="A53" s="105">
        <f t="shared" si="6"/>
        <v>11000</v>
      </c>
      <c r="B53" s="63"/>
      <c r="D53" s="70"/>
      <c r="E53" s="71">
        <f t="shared" si="0"/>
        <v>2826.5512519251756</v>
      </c>
      <c r="F53" s="72">
        <f t="shared" si="1"/>
        <v>152.06476209141431</v>
      </c>
      <c r="G53" s="73">
        <f t="shared" si="2"/>
        <v>35.637849761592292</v>
      </c>
      <c r="H53" s="118">
        <f t="shared" si="4"/>
        <v>6520.8293235173587</v>
      </c>
      <c r="I53" s="118">
        <f t="shared" si="5"/>
        <v>15479.170676482641</v>
      </c>
      <c r="L53" s="21"/>
      <c r="T53" s="74"/>
      <c r="U53" s="74"/>
      <c r="V53" s="74"/>
      <c r="W53" s="74"/>
      <c r="X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</row>
    <row r="54" spans="1:37" x14ac:dyDescent="0.3">
      <c r="A54" s="105">
        <f t="shared" si="6"/>
        <v>12000</v>
      </c>
      <c r="B54" s="63"/>
      <c r="D54" s="70"/>
      <c r="E54" s="71">
        <f t="shared" si="0"/>
        <v>2644.2584397258656</v>
      </c>
      <c r="F54" s="72">
        <f t="shared" si="1"/>
        <v>150.27210955452099</v>
      </c>
      <c r="G54" s="73">
        <f t="shared" si="2"/>
        <v>34.450586912412817</v>
      </c>
      <c r="H54" s="118">
        <f t="shared" si="4"/>
        <v>7565.3978164142127</v>
      </c>
      <c r="I54" s="118">
        <f t="shared" si="5"/>
        <v>16434.602183585786</v>
      </c>
      <c r="L54" s="21"/>
      <c r="Y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</row>
    <row r="55" spans="1:37" x14ac:dyDescent="0.3">
      <c r="A55" s="105">
        <f t="shared" si="6"/>
        <v>13000</v>
      </c>
      <c r="B55" s="63"/>
      <c r="D55" s="70"/>
      <c r="E55" s="71">
        <f t="shared" si="0"/>
        <v>2473.7222405923544</v>
      </c>
      <c r="F55" s="72">
        <f t="shared" si="1"/>
        <v>148.35587315481874</v>
      </c>
      <c r="G55" s="73">
        <f t="shared" si="2"/>
        <v>33.210234457736917</v>
      </c>
      <c r="H55" s="118">
        <f t="shared" si="4"/>
        <v>8609.522845397194</v>
      </c>
      <c r="I55" s="118">
        <f t="shared" si="5"/>
        <v>17390.477154602806</v>
      </c>
      <c r="L55" s="21"/>
      <c r="Y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</row>
    <row r="56" spans="1:37" x14ac:dyDescent="0.3">
      <c r="A56" s="105">
        <f t="shared" si="6"/>
        <v>14000</v>
      </c>
      <c r="B56" s="63"/>
      <c r="D56" s="70"/>
      <c r="E56" s="71">
        <f t="shared" si="0"/>
        <v>2314.1844351022114</v>
      </c>
      <c r="F56" s="72">
        <f t="shared" si="1"/>
        <v>146.3075331313207</v>
      </c>
      <c r="G56" s="73">
        <f t="shared" si="2"/>
        <v>31.916874255032379</v>
      </c>
      <c r="H56" s="118">
        <f t="shared" si="4"/>
        <v>9653.2088230059708</v>
      </c>
      <c r="I56" s="118">
        <f t="shared" si="5"/>
        <v>18346.791176994029</v>
      </c>
      <c r="L56" s="21"/>
      <c r="Y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</row>
    <row r="57" spans="1:37" x14ac:dyDescent="0.3">
      <c r="A57" s="105">
        <f t="shared" si="6"/>
        <v>15000</v>
      </c>
      <c r="B57" s="63"/>
      <c r="D57" s="70"/>
      <c r="E57" s="71">
        <f t="shared" si="0"/>
        <v>2164.9357036895672</v>
      </c>
      <c r="F57" s="72">
        <f t="shared" si="1"/>
        <v>144.11798237833639</v>
      </c>
      <c r="G57" s="73">
        <f t="shared" si="2"/>
        <v>30.571046921617835</v>
      </c>
      <c r="H57" s="118">
        <f t="shared" si="4"/>
        <v>10696.460117874711</v>
      </c>
      <c r="I57" s="118">
        <f t="shared" si="5"/>
        <v>19303.539882125289</v>
      </c>
      <c r="L57" s="21"/>
      <c r="Y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</row>
    <row r="58" spans="1:37" x14ac:dyDescent="0.3">
      <c r="A58" s="105">
        <f t="shared" si="6"/>
        <v>16000</v>
      </c>
      <c r="B58" s="63"/>
      <c r="D58" s="70"/>
      <c r="E58" s="71">
        <f t="shared" si="0"/>
        <v>2025.3124729459307</v>
      </c>
      <c r="F58" s="72">
        <f t="shared" si="1"/>
        <v>141.77748595445311</v>
      </c>
      <c r="G58" s="73">
        <f t="shared" si="2"/>
        <v>29.173829973426155</v>
      </c>
      <c r="H58" s="118">
        <f t="shared" si="4"/>
        <v>11739.281055168944</v>
      </c>
      <c r="I58" s="118">
        <f t="shared" si="5"/>
        <v>20260.718944831056</v>
      </c>
      <c r="L58" s="21"/>
      <c r="Y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</row>
    <row r="59" spans="1:37" x14ac:dyDescent="0.3">
      <c r="A59" s="105">
        <f t="shared" si="6"/>
        <v>17000</v>
      </c>
      <c r="B59" s="63"/>
      <c r="D59" s="70"/>
      <c r="E59" s="71">
        <f t="shared" si="0"/>
        <v>1894.6939653125778</v>
      </c>
      <c r="F59" s="72">
        <f t="shared" si="1"/>
        <v>139.27563780010274</v>
      </c>
      <c r="G59" s="73">
        <f t="shared" si="2"/>
        <v>27.726923881731228</v>
      </c>
      <c r="H59" s="118">
        <f t="shared" si="4"/>
        <v>12781.675917018081</v>
      </c>
      <c r="I59" s="118">
        <f t="shared" si="5"/>
        <v>21218.324082981919</v>
      </c>
      <c r="L59" s="21"/>
      <c r="Y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</row>
    <row r="60" spans="1:37" x14ac:dyDescent="0.3">
      <c r="A60" s="105">
        <f t="shared" si="6"/>
        <v>18000</v>
      </c>
      <c r="B60" s="63"/>
      <c r="D60" s="70"/>
      <c r="E60" s="71">
        <f t="shared" si="0"/>
        <v>1772.49943904717</v>
      </c>
      <c r="F60" s="72">
        <f t="shared" si="1"/>
        <v>136.60131447127605</v>
      </c>
      <c r="G60" s="73">
        <f t="shared" si="2"/>
        <v>26.232746014672081</v>
      </c>
      <c r="H60" s="118">
        <f t="shared" si="4"/>
        <v>13823.648942943641</v>
      </c>
      <c r="I60" s="118">
        <f t="shared" si="5"/>
        <v>22176.351057056359</v>
      </c>
      <c r="Y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</row>
    <row r="61" spans="1:37" x14ac:dyDescent="0.3">
      <c r="A61" s="105">
        <f t="shared" si="6"/>
        <v>19000</v>
      </c>
      <c r="B61" s="63"/>
      <c r="D61" s="70"/>
      <c r="E61" s="71">
        <f t="shared" si="0"/>
        <v>1658.1856061932519</v>
      </c>
      <c r="F61" s="72">
        <f t="shared" si="1"/>
        <v>133.74262568368104</v>
      </c>
      <c r="G61" s="73">
        <f t="shared" si="2"/>
        <v>24.694532126080482</v>
      </c>
      <c r="H61" s="118">
        <f t="shared" si="4"/>
        <v>14865.204330283188</v>
      </c>
      <c r="I61" s="118">
        <f t="shared" si="5"/>
        <v>23134.795669716812</v>
      </c>
      <c r="Y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</row>
    <row r="62" spans="1:37" x14ac:dyDescent="0.3">
      <c r="A62" s="105">
        <f t="shared" si="6"/>
        <v>20000</v>
      </c>
      <c r="B62" s="63"/>
      <c r="D62" s="70"/>
      <c r="E62" s="71">
        <f t="shared" si="0"/>
        <v>1551.2442170726747</v>
      </c>
      <c r="F62" s="72">
        <f t="shared" si="1"/>
        <v>130.68686144745953</v>
      </c>
      <c r="G62" s="73">
        <f t="shared" si="2"/>
        <v>23.116444632865452</v>
      </c>
      <c r="H62" s="118">
        <f t="shared" si="4"/>
        <v>15906.346234610091</v>
      </c>
      <c r="I62" s="118">
        <f t="shared" si="5"/>
        <v>24093.65376538991</v>
      </c>
      <c r="Y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</row>
    <row r="63" spans="1:37" x14ac:dyDescent="0.3">
      <c r="A63" s="105">
        <f t="shared" si="6"/>
        <v>21000</v>
      </c>
      <c r="B63" s="63"/>
      <c r="D63" s="70"/>
      <c r="E63" s="71">
        <f t="shared" si="0"/>
        <v>1451.19980056139</v>
      </c>
      <c r="F63" s="72">
        <f t="shared" si="1"/>
        <v>127.42043555741851</v>
      </c>
      <c r="G63" s="73">
        <f t="shared" si="2"/>
        <v>21.503686348856686</v>
      </c>
      <c r="H63" s="118">
        <f t="shared" si="4"/>
        <v>16947.078770149063</v>
      </c>
      <c r="I63" s="118">
        <f t="shared" si="5"/>
        <v>25052.921229850937</v>
      </c>
      <c r="Y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</row>
    <row r="64" spans="1:37" x14ac:dyDescent="0.3">
      <c r="A64" s="105">
        <f t="shared" si="6"/>
        <v>22000</v>
      </c>
      <c r="B64" s="63"/>
      <c r="D64" s="70"/>
      <c r="E64" s="71">
        <f t="shared" si="0"/>
        <v>1357.607550101671</v>
      </c>
      <c r="F64" s="72">
        <f t="shared" si="1"/>
        <v>123.92882518752839</v>
      </c>
      <c r="G64" s="73">
        <f t="shared" si="2"/>
        <v>19.862617572350661</v>
      </c>
      <c r="H64" s="118">
        <f t="shared" si="4"/>
        <v>17987.406010187609</v>
      </c>
      <c r="I64" s="118">
        <f t="shared" si="5"/>
        <v>26012.593989812391</v>
      </c>
      <c r="Y64" s="74"/>
    </row>
    <row r="65" spans="1:37" x14ac:dyDescent="0.3">
      <c r="A65" s="105">
        <f t="shared" si="6"/>
        <v>23000</v>
      </c>
      <c r="B65" s="63"/>
      <c r="D65" s="70"/>
      <c r="E65" s="71">
        <f t="shared" si="0"/>
        <v>1270.0513460517752</v>
      </c>
      <c r="F65" s="72">
        <f t="shared" ref="F65:F96" si="7">IF(A65&lt;=$C$22,IF($C$12*(1-$C$26*(EXP(A65/$C$20)-1))&gt;0,$C$12*(1-$C$26*(EXP(A65/$C$20)-1)),0),IF($C$30*(1-$C$28*(EXP((A65-$C$22)/$C$21)-1))&gt;0,$C$30*(1-$C$28*(EXP((A65-$C$22)/$C$21)-1)),0))</f>
        <v>120.19650632112025</v>
      </c>
      <c r="G65" s="73">
        <f t="shared" ref="G65:G96" si="8">IF(A65&lt;=$C$22,($C$5-$C$8)*(F65/$C$12)^(1/$C$11)+$C$8, ($C$29-$C$8)*(F65/$C$30)^(1/$C$11)+$C$8)</f>
        <v>18.200873398431437</v>
      </c>
      <c r="H65" s="118">
        <f t="shared" si="4"/>
        <v>19027.331987483329</v>
      </c>
      <c r="I65" s="118">
        <f t="shared" si="5"/>
        <v>26972.668012516671</v>
      </c>
      <c r="Y65" s="74"/>
      <c r="AA65" s="74"/>
      <c r="AC65" s="74"/>
      <c r="AD65" s="74"/>
      <c r="AE65" s="74"/>
      <c r="AF65" s="74"/>
      <c r="AG65" s="74"/>
      <c r="AH65" s="74"/>
      <c r="AI65" s="74"/>
      <c r="AJ65" s="74"/>
      <c r="AK65" s="74"/>
    </row>
    <row r="66" spans="1:37" x14ac:dyDescent="0.3">
      <c r="A66" s="105">
        <f t="shared" si="6"/>
        <v>24000</v>
      </c>
      <c r="B66" s="63"/>
      <c r="D66" s="70"/>
      <c r="E66" s="71">
        <f t="shared" si="0"/>
        <v>1188.1419055802439</v>
      </c>
      <c r="F66" s="72">
        <f t="shared" si="7"/>
        <v>116.20688472969836</v>
      </c>
      <c r="G66" s="73">
        <f t="shared" si="8"/>
        <v>16.527476770257834</v>
      </c>
      <c r="H66" s="118">
        <f t="shared" si="4"/>
        <v>20066.860694667233</v>
      </c>
      <c r="I66" s="118">
        <f t="shared" si="5"/>
        <v>27933.139305332767</v>
      </c>
      <c r="Y66" s="74"/>
      <c r="AA66" s="74"/>
      <c r="AC66" s="74"/>
      <c r="AD66" s="74"/>
      <c r="AE66" s="74"/>
      <c r="AF66" s="74"/>
      <c r="AG66" s="74"/>
      <c r="AH66" s="74"/>
      <c r="AI66" s="74"/>
      <c r="AJ66" s="74"/>
      <c r="AK66" s="74"/>
    </row>
    <row r="67" spans="1:37" x14ac:dyDescent="0.3">
      <c r="A67" s="105">
        <f t="shared" si="6"/>
        <v>25000</v>
      </c>
      <c r="B67" s="63"/>
      <c r="D67" s="70"/>
      <c r="E67" s="71">
        <f t="shared" si="0"/>
        <v>1111.5150518790949</v>
      </c>
      <c r="F67" s="72">
        <f t="shared" si="7"/>
        <v>111.94222219349392</v>
      </c>
      <c r="G67" s="73">
        <f t="shared" si="8"/>
        <v>14.852940998347076</v>
      </c>
      <c r="H67" s="118">
        <f t="shared" si="4"/>
        <v>21105.996084642975</v>
      </c>
      <c r="I67" s="118">
        <f t="shared" si="5"/>
        <v>28894.003915357025</v>
      </c>
      <c r="Y67" s="74"/>
      <c r="AA67" s="74"/>
      <c r="AC67" s="74"/>
      <c r="AD67" s="74"/>
      <c r="AE67" s="74"/>
      <c r="AF67" s="74"/>
      <c r="AG67" s="74"/>
      <c r="AH67" s="74"/>
      <c r="AI67" s="74"/>
      <c r="AJ67" s="74"/>
      <c r="AK67" s="74"/>
    </row>
    <row r="68" spans="1:37" x14ac:dyDescent="0.3">
      <c r="A68" s="105">
        <f t="shared" si="6"/>
        <v>26000</v>
      </c>
      <c r="B68" s="63"/>
      <c r="D68" s="70"/>
      <c r="E68" s="71">
        <f t="shared" si="0"/>
        <v>1039.8300950006742</v>
      </c>
      <c r="F68" s="72">
        <f t="shared" si="7"/>
        <v>107.38355763572977</v>
      </c>
      <c r="G68" s="73">
        <f t="shared" si="8"/>
        <v>13.189353136016564</v>
      </c>
      <c r="H68" s="118">
        <f t="shared" si="4"/>
        <v>22144.742070982167</v>
      </c>
      <c r="I68" s="118">
        <f t="shared" si="5"/>
        <v>29855.257929017833</v>
      </c>
      <c r="Y68" s="74"/>
      <c r="AA68" s="74"/>
      <c r="AC68" s="74"/>
      <c r="AD68" s="74"/>
      <c r="AE68" s="74"/>
      <c r="AF68" s="74"/>
      <c r="AG68" s="74"/>
      <c r="AH68" s="74"/>
      <c r="AI68" s="74"/>
      <c r="AJ68" s="74"/>
      <c r="AK68" s="74"/>
    </row>
    <row r="69" spans="1:37" x14ac:dyDescent="0.3">
      <c r="A69" s="105">
        <f t="shared" si="6"/>
        <v>27000</v>
      </c>
      <c r="B69" s="63"/>
      <c r="D69" s="70"/>
      <c r="E69" s="71">
        <f t="shared" si="0"/>
        <v>972.76831711922148</v>
      </c>
      <c r="F69" s="72">
        <f t="shared" si="7"/>
        <v>102.51062281995169</v>
      </c>
      <c r="G69" s="73">
        <f t="shared" si="8"/>
        <v>11.550426534743911</v>
      </c>
      <c r="H69" s="118">
        <f t="shared" si="4"/>
        <v>23183.102528315736</v>
      </c>
      <c r="I69" s="118">
        <f t="shared" si="5"/>
        <v>30816.897471684264</v>
      </c>
      <c r="Y69" s="74"/>
      <c r="AA69" s="74"/>
      <c r="AC69" s="74"/>
      <c r="AD69" s="74"/>
      <c r="AE69" s="74"/>
      <c r="AF69" s="74"/>
      <c r="AG69" s="74"/>
      <c r="AH69" s="74"/>
      <c r="AI69" s="74"/>
      <c r="AJ69" s="74"/>
      <c r="AK69" s="74"/>
    </row>
    <row r="70" spans="1:37" x14ac:dyDescent="0.3">
      <c r="A70" s="105">
        <f t="shared" si="6"/>
        <v>28000</v>
      </c>
      <c r="B70" s="63"/>
      <c r="D70" s="70"/>
      <c r="E70" s="71">
        <f t="shared" si="0"/>
        <v>910.03155548248355</v>
      </c>
      <c r="F70" s="72">
        <f t="shared" si="7"/>
        <v>97.301752235609285</v>
      </c>
      <c r="G70" s="73">
        <f t="shared" si="8"/>
        <v>9.9515068916949989</v>
      </c>
      <c r="H70" s="118">
        <f t="shared" si="4"/>
        <v>24221.081292721374</v>
      </c>
      <c r="I70" s="118">
        <f t="shared" si="5"/>
        <v>31778.918707278626</v>
      </c>
      <c r="Y70" s="74"/>
      <c r="AA70" s="74"/>
      <c r="AC70" s="74"/>
      <c r="AD70" s="74"/>
      <c r="AE70" s="74"/>
      <c r="AF70" s="74"/>
      <c r="AG70" s="74"/>
      <c r="AH70" s="74"/>
      <c r="AI70" s="74"/>
      <c r="AJ70" s="74"/>
      <c r="AK70" s="74"/>
    </row>
    <row r="71" spans="1:37" x14ac:dyDescent="0.3">
      <c r="A71" s="105">
        <f t="shared" si="6"/>
        <v>29000</v>
      </c>
      <c r="B71" s="63"/>
      <c r="D71" s="70"/>
      <c r="E71" s="71">
        <f t="shared" si="0"/>
        <v>851.34087675305148</v>
      </c>
      <c r="F71" s="72">
        <f t="shared" si="7"/>
        <v>91.733786771229148</v>
      </c>
      <c r="G71" s="73">
        <f t="shared" si="8"/>
        <v>8.4095108406535193</v>
      </c>
      <c r="H71" s="118">
        <f t="shared" si="4"/>
        <v>25258.682162107172</v>
      </c>
      <c r="I71" s="118">
        <f t="shared" si="5"/>
        <v>32741.317837892828</v>
      </c>
      <c r="Y71" s="74"/>
    </row>
    <row r="72" spans="1:37" x14ac:dyDescent="0.3">
      <c r="A72" s="105">
        <f t="shared" si="6"/>
        <v>30000</v>
      </c>
      <c r="B72" s="63"/>
      <c r="D72" s="70"/>
      <c r="E72" s="71">
        <f t="shared" si="0"/>
        <v>796.43533684542126</v>
      </c>
      <c r="F72" s="72">
        <f t="shared" si="7"/>
        <v>85.781970746903085</v>
      </c>
      <c r="G72" s="73">
        <f t="shared" si="8"/>
        <v>6.9427692097365776</v>
      </c>
      <c r="H72" s="118">
        <f t="shared" si="4"/>
        <v>26295.908896591412</v>
      </c>
      <c r="I72" s="118">
        <f t="shared" si="5"/>
        <v>33704.091103408588</v>
      </c>
      <c r="Y72" s="74"/>
    </row>
    <row r="73" spans="1:37" x14ac:dyDescent="0.3">
      <c r="A73" s="105">
        <f t="shared" si="6"/>
        <v>31000</v>
      </c>
      <c r="B73" s="63"/>
      <c r="D73" s="70"/>
      <c r="E73" s="71">
        <f t="shared" si="0"/>
        <v>745.07082074490097</v>
      </c>
      <c r="F73" s="72">
        <f t="shared" si="7"/>
        <v>79.419841848287874</v>
      </c>
      <c r="G73" s="73">
        <f t="shared" si="8"/>
        <v>5.5707378830247913</v>
      </c>
      <c r="H73" s="118">
        <f t="shared" si="4"/>
        <v>27332.765218878554</v>
      </c>
      <c r="I73" s="118">
        <f t="shared" si="5"/>
        <v>34667.234781121449</v>
      </c>
      <c r="Y73" s="74"/>
    </row>
    <row r="74" spans="1:37" x14ac:dyDescent="0.3">
      <c r="A74" s="105">
        <f t="shared" si="6"/>
        <v>32000</v>
      </c>
      <c r="B74" s="63"/>
      <c r="D74" s="70"/>
      <c r="E74" s="71">
        <f t="shared" si="0"/>
        <v>697.01895715009528</v>
      </c>
      <c r="F74" s="72">
        <f t="shared" si="7"/>
        <v>72.619113472753398</v>
      </c>
      <c r="G74" s="73">
        <f t="shared" si="8"/>
        <v>4.313526889673172</v>
      </c>
      <c r="H74" s="118">
        <f t="shared" si="4"/>
        <v>28369.254814631546</v>
      </c>
      <c r="I74" s="118">
        <f t="shared" si="5"/>
        <v>35630.745185368454</v>
      </c>
      <c r="Y74" s="74"/>
    </row>
    <row r="75" spans="1:37" x14ac:dyDescent="0.3">
      <c r="A75" s="105">
        <f t="shared" si="6"/>
        <v>33000</v>
      </c>
      <c r="B75" s="63"/>
      <c r="D75" s="70"/>
      <c r="E75" s="71">
        <f t="shared" si="0"/>
        <v>652.06610311336783</v>
      </c>
      <c r="F75" s="72">
        <f t="shared" si="7"/>
        <v>65.34954896457964</v>
      </c>
      <c r="G75" s="73">
        <f t="shared" si="8"/>
        <v>3.1911815654899169</v>
      </c>
      <c r="H75" s="118">
        <f t="shared" si="4"/>
        <v>29405.38133284037</v>
      </c>
      <c r="I75" s="118">
        <f t="shared" si="5"/>
        <v>36594.61866715963</v>
      </c>
      <c r="Y75" s="74"/>
    </row>
    <row r="76" spans="1:37" x14ac:dyDescent="0.3">
      <c r="A76" s="105">
        <f t="shared" si="6"/>
        <v>34000</v>
      </c>
      <c r="B76" s="63"/>
      <c r="D76" s="70"/>
      <c r="E76" s="71">
        <f t="shared" si="0"/>
        <v>610.01239416490284</v>
      </c>
      <c r="F76" s="72">
        <f t="shared" si="7"/>
        <v>57.57882718004052</v>
      </c>
      <c r="G76" s="73">
        <f t="shared" si="8"/>
        <v>2.2226261972820045</v>
      </c>
      <c r="H76" s="118">
        <f t="shared" si="4"/>
        <v>30441.148386186953</v>
      </c>
      <c r="I76" s="118">
        <f t="shared" si="5"/>
        <v>37558.851613813051</v>
      </c>
      <c r="Y76" s="74"/>
    </row>
    <row r="77" spans="1:37" x14ac:dyDescent="0.3">
      <c r="A77" s="105">
        <f t="shared" si="6"/>
        <v>35000</v>
      </c>
      <c r="B77" s="63"/>
      <c r="D77" s="70"/>
      <c r="E77" s="71">
        <f t="shared" si="0"/>
        <v>570.67085569712697</v>
      </c>
      <c r="F77" s="72">
        <f t="shared" si="7"/>
        <v>49.27239878466456</v>
      </c>
      <c r="G77" s="73">
        <f t="shared" si="8"/>
        <v>1.4241465772584716</v>
      </c>
      <c r="H77" s="118">
        <f t="shared" si="4"/>
        <v>31476.559551406433</v>
      </c>
      <c r="I77" s="118">
        <f t="shared" si="5"/>
        <v>38523.440448593567</v>
      </c>
      <c r="Y77" s="74"/>
    </row>
    <row r="78" spans="1:37" x14ac:dyDescent="0.3">
      <c r="A78" s="105">
        <f t="shared" si="6"/>
        <v>36000</v>
      </c>
      <c r="B78" s="63"/>
      <c r="D78" s="70"/>
      <c r="E78" s="71">
        <f t="shared" si="0"/>
        <v>533.86657165863267</v>
      </c>
      <c r="F78" s="72">
        <f t="shared" si="7"/>
        <v>40.393332643757894</v>
      </c>
      <c r="G78" s="73">
        <f t="shared" si="8"/>
        <v>0.80723567620595871</v>
      </c>
      <c r="H78" s="118">
        <f t="shared" si="4"/>
        <v>32511.618369644846</v>
      </c>
      <c r="I78" s="118">
        <f t="shared" si="5"/>
        <v>39488.381630355158</v>
      </c>
      <c r="Y78" s="74"/>
    </row>
    <row r="79" spans="1:37" x14ac:dyDescent="0.3">
      <c r="A79" s="105">
        <f t="shared" si="6"/>
        <v>37000</v>
      </c>
      <c r="B79" s="63"/>
      <c r="D79" s="70"/>
      <c r="E79" s="71">
        <f t="shared" si="0"/>
        <v>499.43590686153351</v>
      </c>
      <c r="F79" s="72">
        <f t="shared" si="7"/>
        <v>30.90215162322642</v>
      </c>
      <c r="G79" s="73">
        <f t="shared" si="8"/>
        <v>0.37553872520941112</v>
      </c>
      <c r="H79" s="118">
        <f t="shared" si="4"/>
        <v>33546.328346813229</v>
      </c>
      <c r="I79" s="118">
        <f t="shared" si="5"/>
        <v>40453.671653186771</v>
      </c>
      <c r="Y79" s="74"/>
    </row>
    <row r="80" spans="1:37" x14ac:dyDescent="0.3">
      <c r="A80" s="105">
        <f t="shared" si="6"/>
        <v>38000</v>
      </c>
      <c r="B80" s="63"/>
      <c r="C80" s="75"/>
      <c r="D80" s="70"/>
      <c r="E80" s="71">
        <f t="shared" si="0"/>
        <v>467.22577944456515</v>
      </c>
      <c r="F80" s="72">
        <f t="shared" si="7"/>
        <v>20.756657070654338</v>
      </c>
      <c r="G80" s="73">
        <f t="shared" si="8"/>
        <v>0.12046225482703245</v>
      </c>
      <c r="H80" s="118">
        <f t="shared" si="4"/>
        <v>34580.692953938218</v>
      </c>
      <c r="I80" s="118">
        <f t="shared" si="5"/>
        <v>41419.307046061782</v>
      </c>
      <c r="Y80" s="74"/>
    </row>
    <row r="81" spans="1:25" x14ac:dyDescent="0.3">
      <c r="A81" s="105">
        <f t="shared" si="6"/>
        <v>39000</v>
      </c>
      <c r="B81" s="63"/>
      <c r="C81" s="75"/>
      <c r="D81" s="70"/>
      <c r="E81" s="71">
        <f t="shared" si="0"/>
        <v>437.09298025723263</v>
      </c>
      <c r="F81" s="72">
        <f t="shared" si="7"/>
        <v>9.9117411962643249</v>
      </c>
      <c r="G81" s="73">
        <f t="shared" si="8"/>
        <v>1.4577626765073388E-2</v>
      </c>
      <c r="H81" s="118">
        <f t="shared" si="4"/>
        <v>35614.715627509177</v>
      </c>
      <c r="I81" s="118">
        <f t="shared" si="5"/>
        <v>42385.284372490823</v>
      </c>
      <c r="Y81" s="74"/>
    </row>
    <row r="82" spans="1:25" x14ac:dyDescent="0.3">
      <c r="A82" s="105">
        <f t="shared" si="6"/>
        <v>40000</v>
      </c>
      <c r="B82" s="63"/>
      <c r="C82" s="75"/>
      <c r="D82" s="70"/>
      <c r="E82" s="71">
        <f t="shared" si="0"/>
        <v>408.90353613892825</v>
      </c>
      <c r="F82" s="72">
        <f t="shared" si="7"/>
        <v>0</v>
      </c>
      <c r="G82" s="73">
        <f t="shared" si="8"/>
        <v>0</v>
      </c>
      <c r="H82" s="118">
        <f t="shared" si="4"/>
        <v>36648.399769821801</v>
      </c>
      <c r="I82" s="118">
        <f t="shared" si="5"/>
        <v>43351.600230178199</v>
      </c>
      <c r="Y82" s="74"/>
    </row>
    <row r="83" spans="1:25" x14ac:dyDescent="0.3">
      <c r="A83" s="105">
        <f t="shared" si="6"/>
        <v>41000</v>
      </c>
      <c r="B83" s="63"/>
      <c r="C83" s="75"/>
      <c r="D83" s="70"/>
      <c r="E83" s="71">
        <f t="shared" si="0"/>
        <v>382.53211426209583</v>
      </c>
      <c r="F83" s="72">
        <f t="shared" si="7"/>
        <v>0</v>
      </c>
      <c r="G83" s="73">
        <f t="shared" si="8"/>
        <v>0</v>
      </c>
      <c r="H83" s="118">
        <f t="shared" si="4"/>
        <v>37681.748749318402</v>
      </c>
      <c r="I83" s="118">
        <f t="shared" si="5"/>
        <v>44318.251250681598</v>
      </c>
      <c r="Y83" s="74"/>
    </row>
    <row r="84" spans="1:25" x14ac:dyDescent="0.3">
      <c r="A84" s="105">
        <f t="shared" si="6"/>
        <v>42000</v>
      </c>
      <c r="B84" s="63"/>
      <c r="C84" s="75"/>
      <c r="D84" s="70"/>
      <c r="E84" s="71">
        <f t="shared" si="0"/>
        <v>357.86146489110365</v>
      </c>
      <c r="F84" s="72">
        <f t="shared" si="7"/>
        <v>0</v>
      </c>
      <c r="G84" s="73">
        <f t="shared" si="8"/>
        <v>0</v>
      </c>
      <c r="H84" s="118">
        <f t="shared" si="4"/>
        <v>38714.765900924715</v>
      </c>
      <c r="I84" s="118">
        <f t="shared" si="5"/>
        <v>45285.234099075285</v>
      </c>
      <c r="T84" s="74"/>
      <c r="U84" s="74"/>
      <c r="V84" s="74"/>
      <c r="W84" s="74"/>
      <c r="X84" s="74"/>
    </row>
    <row r="85" spans="1:25" x14ac:dyDescent="0.3">
      <c r="A85" s="105">
        <f t="shared" si="6"/>
        <v>43000</v>
      </c>
      <c r="B85" s="63"/>
      <c r="C85" s="75"/>
      <c r="D85" s="70"/>
      <c r="E85" s="71">
        <f t="shared" si="0"/>
        <v>334.78190007927446</v>
      </c>
      <c r="F85" s="72">
        <f t="shared" si="7"/>
        <v>0</v>
      </c>
      <c r="G85" s="73">
        <f t="shared" si="8"/>
        <v>0</v>
      </c>
      <c r="H85" s="118">
        <f t="shared" si="4"/>
        <v>39747.454526383415</v>
      </c>
      <c r="I85" s="118">
        <f t="shared" si="5"/>
        <v>46252.545473616585</v>
      </c>
      <c r="T85" s="74"/>
      <c r="U85" s="74"/>
      <c r="V85" s="74"/>
      <c r="W85" s="74"/>
      <c r="X85" s="74"/>
    </row>
    <row r="86" spans="1:25" x14ac:dyDescent="0.3">
      <c r="A86" s="105">
        <f t="shared" si="6"/>
        <v>44000</v>
      </c>
      <c r="B86" s="63"/>
      <c r="C86" s="75"/>
      <c r="D86" s="70"/>
      <c r="E86" s="71">
        <f t="shared" si="0"/>
        <v>313.19080598631837</v>
      </c>
      <c r="F86" s="72">
        <f t="shared" si="7"/>
        <v>0</v>
      </c>
      <c r="G86" s="73">
        <f t="shared" si="8"/>
        <v>0</v>
      </c>
      <c r="H86" s="118">
        <f t="shared" si="4"/>
        <v>40779.817894584296</v>
      </c>
      <c r="I86" s="118">
        <f t="shared" si="5"/>
        <v>47220.182105415704</v>
      </c>
      <c r="T86" s="74"/>
      <c r="U86" s="74"/>
      <c r="V86" s="74"/>
      <c r="W86" s="74"/>
      <c r="X86" s="74"/>
    </row>
    <row r="87" spans="1:25" x14ac:dyDescent="0.3">
      <c r="A87" s="105">
        <f t="shared" si="6"/>
        <v>45000</v>
      </c>
      <c r="B87" s="63"/>
      <c r="C87" s="75"/>
      <c r="D87" s="70"/>
      <c r="E87" s="71">
        <f t="shared" si="0"/>
        <v>292.99218664788299</v>
      </c>
      <c r="F87" s="72">
        <f t="shared" si="7"/>
        <v>0</v>
      </c>
      <c r="G87" s="73">
        <f t="shared" si="8"/>
        <v>0</v>
      </c>
      <c r="H87" s="118">
        <f t="shared" si="4"/>
        <v>41811.859241891136</v>
      </c>
      <c r="I87" s="118">
        <f t="shared" si="5"/>
        <v>48188.140758108864</v>
      </c>
      <c r="T87" s="74"/>
      <c r="U87" s="74"/>
      <c r="V87" s="74"/>
      <c r="W87" s="74"/>
      <c r="X87" s="74"/>
    </row>
    <row r="88" spans="1:25" x14ac:dyDescent="0.3">
      <c r="A88" s="105">
        <f t="shared" si="6"/>
        <v>46000</v>
      </c>
      <c r="B88" s="63"/>
      <c r="C88" s="75"/>
      <c r="D88" s="70"/>
      <c r="E88" s="71">
        <f t="shared" si="0"/>
        <v>274.09623716878212</v>
      </c>
      <c r="F88" s="72">
        <f t="shared" si="7"/>
        <v>0</v>
      </c>
      <c r="G88" s="73">
        <f t="shared" si="8"/>
        <v>0</v>
      </c>
      <c r="H88" s="118">
        <f t="shared" si="4"/>
        <v>42843.581772465368</v>
      </c>
      <c r="I88" s="118">
        <f t="shared" si="5"/>
        <v>49156.418227534632</v>
      </c>
      <c r="T88" s="74"/>
      <c r="U88" s="74"/>
      <c r="V88" s="74"/>
      <c r="W88" s="74"/>
      <c r="X88" s="74"/>
    </row>
    <row r="89" spans="1:25" x14ac:dyDescent="0.3">
      <c r="A89" s="105">
        <f t="shared" si="6"/>
        <v>47000</v>
      </c>
      <c r="B89" s="63"/>
      <c r="C89" s="75"/>
      <c r="D89" s="70"/>
      <c r="E89" s="71">
        <f t="shared" si="0"/>
        <v>256.41894444227853</v>
      </c>
      <c r="F89" s="72">
        <f t="shared" si="7"/>
        <v>0</v>
      </c>
      <c r="G89" s="73">
        <f t="shared" si="8"/>
        <v>0</v>
      </c>
      <c r="H89" s="118">
        <f t="shared" si="4"/>
        <v>43874.988658586495</v>
      </c>
      <c r="I89" s="118">
        <f t="shared" si="5"/>
        <v>50125.011341413505</v>
      </c>
      <c r="T89" s="74"/>
      <c r="U89" s="74"/>
      <c r="V89" s="74"/>
      <c r="W89" s="74"/>
      <c r="X89" s="74"/>
    </row>
    <row r="90" spans="1:25" x14ac:dyDescent="0.3">
      <c r="A90" s="105">
        <f t="shared" si="6"/>
        <v>48000</v>
      </c>
      <c r="B90" s="63"/>
      <c r="C90" s="75"/>
      <c r="D90" s="70"/>
      <c r="E90" s="71">
        <f t="shared" si="0"/>
        <v>239.88171362018582</v>
      </c>
      <c r="F90" s="72">
        <f t="shared" si="7"/>
        <v>0</v>
      </c>
      <c r="G90" s="73">
        <f t="shared" si="8"/>
        <v>0</v>
      </c>
      <c r="H90" s="118">
        <f t="shared" si="4"/>
        <v>44906.083040969294</v>
      </c>
      <c r="I90" s="118">
        <f t="shared" si="5"/>
        <v>51093.916959030706</v>
      </c>
      <c r="T90" s="74"/>
      <c r="U90" s="74"/>
      <c r="V90" s="74"/>
      <c r="W90" s="74"/>
      <c r="X90" s="74"/>
    </row>
    <row r="91" spans="1:25" x14ac:dyDescent="0.3">
      <c r="A91" s="105">
        <f t="shared" si="6"/>
        <v>49000</v>
      </c>
      <c r="B91" s="63"/>
      <c r="C91" s="75"/>
      <c r="D91" s="70"/>
      <c r="E91" s="71">
        <f t="shared" si="0"/>
        <v>224.41101867303806</v>
      </c>
      <c r="F91" s="72">
        <f t="shared" si="7"/>
        <v>0</v>
      </c>
      <c r="G91" s="73">
        <f t="shared" si="8"/>
        <v>0</v>
      </c>
      <c r="H91" s="118">
        <f t="shared" si="4"/>
        <v>45936.868029077916</v>
      </c>
      <c r="I91" s="118">
        <f t="shared" si="5"/>
        <v>52063.131970922084</v>
      </c>
      <c r="T91" s="74"/>
      <c r="U91" s="74"/>
      <c r="V91" s="74"/>
      <c r="W91" s="74"/>
      <c r="X91" s="74"/>
    </row>
    <row r="92" spans="1:25" x14ac:dyDescent="0.3">
      <c r="A92" s="105">
        <f t="shared" si="6"/>
        <v>50000</v>
      </c>
      <c r="B92" s="63"/>
      <c r="C92" s="75"/>
      <c r="D92" s="70"/>
      <c r="E92" s="71">
        <f t="shared" si="0"/>
        <v>209.93807548668786</v>
      </c>
      <c r="F92" s="72">
        <f t="shared" si="7"/>
        <v>0</v>
      </c>
      <c r="G92" s="73">
        <f t="shared" si="8"/>
        <v>0</v>
      </c>
      <c r="H92" s="118">
        <f t="shared" si="4"/>
        <v>46967.346701436836</v>
      </c>
      <c r="I92" s="118">
        <f t="shared" si="5"/>
        <v>53032.653298563164</v>
      </c>
      <c r="T92" s="74"/>
      <c r="U92" s="74"/>
      <c r="V92" s="74"/>
      <c r="W92" s="74"/>
      <c r="X92" s="74"/>
    </row>
    <row r="93" spans="1:25" x14ac:dyDescent="0.3">
      <c r="A93" s="105">
        <f t="shared" si="6"/>
        <v>51000</v>
      </c>
      <c r="B93" s="63"/>
      <c r="C93" s="75"/>
      <c r="D93" s="70"/>
      <c r="E93" s="71">
        <f t="shared" si="0"/>
        <v>196.39853604189159</v>
      </c>
      <c r="F93" s="72">
        <f t="shared" si="7"/>
        <v>0</v>
      </c>
      <c r="G93" s="73">
        <f t="shared" si="8"/>
        <v>0</v>
      </c>
      <c r="H93" s="118">
        <f t="shared" si="4"/>
        <v>47997.522105938668</v>
      </c>
      <c r="I93" s="118">
        <f t="shared" si="5"/>
        <v>54002.477894061332</v>
      </c>
      <c r="T93" s="74"/>
      <c r="U93" s="74"/>
      <c r="V93" s="74"/>
      <c r="W93" s="74"/>
      <c r="X93" s="74"/>
    </row>
    <row r="94" spans="1:25" x14ac:dyDescent="0.3">
      <c r="A94" s="105">
        <f t="shared" si="6"/>
        <v>52000</v>
      </c>
      <c r="B94" s="63"/>
      <c r="C94" s="75"/>
      <c r="D94" s="70"/>
      <c r="E94" s="71">
        <f t="shared" si="0"/>
        <v>183.73220231717346</v>
      </c>
      <c r="F94" s="72">
        <f t="shared" si="7"/>
        <v>0</v>
      </c>
      <c r="G94" s="73">
        <f t="shared" si="8"/>
        <v>0</v>
      </c>
      <c r="H94" s="118">
        <f t="shared" si="4"/>
        <v>49027.397260149031</v>
      </c>
      <c r="I94" s="118">
        <f t="shared" si="5"/>
        <v>54972.602739850969</v>
      </c>
      <c r="T94" s="74"/>
      <c r="U94" s="74"/>
      <c r="V94" s="74"/>
      <c r="W94" s="74"/>
      <c r="X94" s="74"/>
    </row>
    <row r="95" spans="1:25" x14ac:dyDescent="0.3">
      <c r="A95" s="105">
        <f t="shared" si="6"/>
        <v>53000</v>
      </c>
      <c r="B95" s="63"/>
      <c r="C95" s="75"/>
      <c r="D95" s="70"/>
      <c r="E95" s="71">
        <f t="shared" si="0"/>
        <v>171.88275864295818</v>
      </c>
      <c r="F95" s="72">
        <f t="shared" si="7"/>
        <v>0</v>
      </c>
      <c r="G95" s="73">
        <f t="shared" si="8"/>
        <v>0</v>
      </c>
      <c r="H95" s="118">
        <f t="shared" si="4"/>
        <v>50056.975151608225</v>
      </c>
      <c r="I95" s="118">
        <f t="shared" si="5"/>
        <v>55943.024848391775</v>
      </c>
      <c r="T95" s="74"/>
      <c r="U95" s="74"/>
      <c r="V95" s="74"/>
      <c r="W95" s="74"/>
      <c r="X95" s="74"/>
    </row>
    <row r="96" spans="1:25" x14ac:dyDescent="0.3">
      <c r="A96" s="105">
        <f t="shared" si="6"/>
        <v>54000</v>
      </c>
      <c r="B96" s="63"/>
      <c r="C96" s="75"/>
      <c r="D96" s="70"/>
      <c r="E96" s="71">
        <f t="shared" si="0"/>
        <v>160.79752131699101</v>
      </c>
      <c r="F96" s="72">
        <f t="shared" si="7"/>
        <v>0</v>
      </c>
      <c r="G96" s="73">
        <f t="shared" si="8"/>
        <v>0</v>
      </c>
      <c r="H96" s="118">
        <f t="shared" si="4"/>
        <v>51086.258738130055</v>
      </c>
      <c r="I96" s="118">
        <f t="shared" si="5"/>
        <v>56913.741261869945</v>
      </c>
      <c r="T96" s="74"/>
      <c r="U96" s="74"/>
      <c r="V96" s="74"/>
      <c r="W96" s="74"/>
      <c r="X96" s="74"/>
    </row>
    <row r="97" spans="1:24" x14ac:dyDescent="0.3">
      <c r="A97" s="105">
        <f t="shared" si="6"/>
        <v>55000</v>
      </c>
      <c r="B97" s="63"/>
      <c r="C97" s="75"/>
      <c r="D97" s="70"/>
      <c r="E97" s="71">
        <f t="shared" ref="E97:E160" si="9">IF(A97&lt;=$C$22,$C$18*EXP(-A97/$C$20),$C$19*EXP(-(A97-$C$22)/$C$21))</f>
        <v>150.42720436781559</v>
      </c>
      <c r="F97" s="72">
        <f t="shared" ref="F97:F128" si="10">IF(A97&lt;=$C$22,IF($C$12*(1-$C$26*(EXP(A97/$C$20)-1))&gt;0,$C$12*(1-$C$26*(EXP(A97/$C$20)-1)),0),IF($C$30*(1-$C$28*(EXP((A97-$C$22)/$C$21)-1))&gt;0,$C$30*(1-$C$28*(EXP((A97-$C$22)/$C$21)-1)),0))</f>
        <v>0</v>
      </c>
      <c r="G97" s="73">
        <f t="shared" ref="G97:G128" si="11">IF(A97&lt;=$C$22,($C$5-$C$8)*(F97/$C$12)^(1/$C$11)+$C$8, ($C$29-$C$8)*(F97/$C$30)^(1/$C$11)+$C$8)</f>
        <v>0</v>
      </c>
      <c r="H97" s="118">
        <f t="shared" si="4"/>
        <v>52115.250948097564</v>
      </c>
      <c r="I97" s="118">
        <f t="shared" si="5"/>
        <v>57884.749051902436</v>
      </c>
      <c r="T97" s="74"/>
      <c r="U97" s="74"/>
      <c r="V97" s="74"/>
      <c r="W97" s="74"/>
      <c r="X97" s="74"/>
    </row>
    <row r="98" spans="1:24" x14ac:dyDescent="0.3">
      <c r="A98" s="105">
        <f t="shared" si="6"/>
        <v>56000</v>
      </c>
      <c r="B98" s="63"/>
      <c r="C98" s="75"/>
      <c r="D98" s="70"/>
      <c r="E98" s="71">
        <f t="shared" si="9"/>
        <v>140.72570042487013</v>
      </c>
      <c r="F98" s="72">
        <f t="shared" si="10"/>
        <v>0</v>
      </c>
      <c r="G98" s="73">
        <f t="shared" si="11"/>
        <v>0</v>
      </c>
      <c r="H98" s="118">
        <f t="shared" ref="H98:H161" si="12">IF($C$15=0,A98-$C$6/2, A98-$C$6*EXP(-A98/$C$15)/2)</f>
        <v>53143.954680755924</v>
      </c>
      <c r="I98" s="118">
        <f t="shared" ref="I98:I161" si="13">IF($C$15=0,A98+$C$6/2, A98+$C$6*EXP(-A98/$C$15)/2)</f>
        <v>58856.045319244076</v>
      </c>
      <c r="T98" s="74"/>
      <c r="U98" s="74"/>
      <c r="V98" s="74"/>
      <c r="W98" s="74"/>
      <c r="X98" s="74"/>
    </row>
    <row r="99" spans="1:24" x14ac:dyDescent="0.3">
      <c r="A99" s="105">
        <f t="shared" si="6"/>
        <v>57000</v>
      </c>
      <c r="B99" s="63"/>
      <c r="C99" s="75"/>
      <c r="D99" s="70"/>
      <c r="E99" s="71">
        <f t="shared" si="9"/>
        <v>131.64987572093293</v>
      </c>
      <c r="F99" s="72">
        <f t="shared" si="10"/>
        <v>0</v>
      </c>
      <c r="G99" s="73">
        <f t="shared" si="11"/>
        <v>0</v>
      </c>
      <c r="H99" s="118">
        <f t="shared" si="12"/>
        <v>54172.372806502317</v>
      </c>
      <c r="I99" s="118">
        <f t="shared" si="13"/>
        <v>59827.627193497683</v>
      </c>
      <c r="T99" s="74"/>
      <c r="U99" s="74"/>
      <c r="V99" s="74"/>
      <c r="W99" s="74"/>
      <c r="X99" s="74"/>
    </row>
    <row r="100" spans="1:24" x14ac:dyDescent="0.3">
      <c r="A100" s="105">
        <f t="shared" si="6"/>
        <v>58000</v>
      </c>
      <c r="B100" s="63"/>
      <c r="C100" s="75"/>
      <c r="D100" s="70"/>
      <c r="E100" s="71">
        <f t="shared" si="9"/>
        <v>123.15937831547711</v>
      </c>
      <c r="F100" s="72">
        <f t="shared" si="10"/>
        <v>0</v>
      </c>
      <c r="G100" s="73">
        <f t="shared" si="11"/>
        <v>0</v>
      </c>
      <c r="H100" s="118">
        <f t="shared" si="12"/>
        <v>55200.508167172993</v>
      </c>
      <c r="I100" s="118">
        <f t="shared" si="13"/>
        <v>60799.491832827007</v>
      </c>
      <c r="T100" s="74"/>
      <c r="U100" s="74"/>
      <c r="V100" s="74"/>
      <c r="W100" s="74"/>
      <c r="X100" s="74"/>
    </row>
    <row r="101" spans="1:24" x14ac:dyDescent="0.3">
      <c r="A101" s="105">
        <f t="shared" si="6"/>
        <v>59000</v>
      </c>
      <c r="B101" s="63"/>
      <c r="C101" s="75"/>
      <c r="D101" s="70"/>
      <c r="E101" s="71">
        <f t="shared" si="9"/>
        <v>115.21645868628043</v>
      </c>
      <c r="F101" s="72">
        <f t="shared" si="10"/>
        <v>0</v>
      </c>
      <c r="G101" s="73">
        <f t="shared" si="11"/>
        <v>0</v>
      </c>
      <c r="H101" s="118">
        <f t="shared" si="12"/>
        <v>56228.363576327465</v>
      </c>
      <c r="I101" s="118">
        <f t="shared" si="13"/>
        <v>61771.636423672535</v>
      </c>
      <c r="T101" s="74"/>
      <c r="U101" s="74"/>
      <c r="V101" s="74"/>
      <c r="W101" s="74"/>
      <c r="X101" s="74"/>
    </row>
    <row r="102" spans="1:24" x14ac:dyDescent="0.3">
      <c r="A102" s="105">
        <f t="shared" si="6"/>
        <v>60000</v>
      </c>
      <c r="B102" s="63"/>
      <c r="C102" s="75"/>
      <c r="D102" s="70"/>
      <c r="E102" s="71">
        <f t="shared" si="9"/>
        <v>107.78580189162211</v>
      </c>
      <c r="F102" s="72">
        <f t="shared" si="10"/>
        <v>0</v>
      </c>
      <c r="G102" s="73">
        <f t="shared" si="11"/>
        <v>0</v>
      </c>
      <c r="H102" s="118">
        <f t="shared" si="12"/>
        <v>57255.941819529871</v>
      </c>
      <c r="I102" s="118">
        <f t="shared" si="13"/>
        <v>62744.058180470129</v>
      </c>
      <c r="T102" s="74"/>
      <c r="U102" s="74"/>
      <c r="V102" s="74"/>
      <c r="W102" s="74"/>
      <c r="X102" s="74"/>
    </row>
    <row r="103" spans="1:24" x14ac:dyDescent="0.3">
      <c r="A103" s="105">
        <f t="shared" si="6"/>
        <v>61000</v>
      </c>
      <c r="B103" s="63"/>
      <c r="C103" s="75"/>
      <c r="D103" s="70"/>
      <c r="E103" s="71">
        <f t="shared" si="9"/>
        <v>100.83437055684668</v>
      </c>
      <c r="F103" s="72">
        <f t="shared" si="10"/>
        <v>0</v>
      </c>
      <c r="G103" s="73">
        <f t="shared" si="11"/>
        <v>0</v>
      </c>
      <c r="H103" s="118">
        <f t="shared" si="12"/>
        <v>58283.245654627499</v>
      </c>
      <c r="I103" s="118">
        <f t="shared" si="13"/>
        <v>63716.754345372501</v>
      </c>
      <c r="T103" s="74"/>
      <c r="U103" s="74"/>
      <c r="V103" s="74"/>
      <c r="W103" s="74"/>
      <c r="X103" s="74"/>
    </row>
    <row r="104" spans="1:24" x14ac:dyDescent="0.3">
      <c r="A104" s="105">
        <f t="shared" si="6"/>
        <v>62000</v>
      </c>
      <c r="B104" s="63"/>
      <c r="C104" s="75"/>
      <c r="D104" s="70"/>
      <c r="E104" s="71">
        <f t="shared" si="9"/>
        <v>94.331257987196537</v>
      </c>
      <c r="F104" s="72">
        <f t="shared" si="10"/>
        <v>0</v>
      </c>
      <c r="G104" s="73">
        <f t="shared" si="11"/>
        <v>0</v>
      </c>
      <c r="H104" s="118">
        <f t="shared" si="12"/>
        <v>59310.27781202663</v>
      </c>
      <c r="I104" s="118">
        <f t="shared" si="13"/>
        <v>64689.72218797337</v>
      </c>
      <c r="T104" s="74"/>
      <c r="U104" s="74"/>
      <c r="V104" s="74"/>
      <c r="W104" s="74"/>
      <c r="X104" s="74"/>
    </row>
    <row r="105" spans="1:24" x14ac:dyDescent="0.3">
      <c r="A105" s="105">
        <f t="shared" si="6"/>
        <v>63000</v>
      </c>
      <c r="B105" s="63"/>
      <c r="C105" s="75"/>
      <c r="D105" s="70"/>
      <c r="E105" s="71">
        <f t="shared" si="9"/>
        <v>88.247550753841963</v>
      </c>
      <c r="F105" s="72">
        <f t="shared" si="10"/>
        <v>0</v>
      </c>
      <c r="G105" s="73">
        <f t="shared" si="11"/>
        <v>0</v>
      </c>
      <c r="H105" s="118">
        <f t="shared" si="12"/>
        <v>60337.040994965515</v>
      </c>
      <c r="I105" s="118">
        <f t="shared" si="13"/>
        <v>65662.959005034485</v>
      </c>
      <c r="T105" s="74"/>
      <c r="U105" s="74"/>
      <c r="V105" s="74"/>
      <c r="W105" s="74"/>
      <c r="X105" s="74"/>
    </row>
    <row r="106" spans="1:24" x14ac:dyDescent="0.3">
      <c r="A106" s="105">
        <f t="shared" si="6"/>
        <v>64000</v>
      </c>
      <c r="B106" s="63"/>
      <c r="C106" s="75"/>
      <c r="D106" s="70"/>
      <c r="E106" s="71">
        <f t="shared" si="9"/>
        <v>82.556200142151312</v>
      </c>
      <c r="F106" s="72">
        <f t="shared" si="10"/>
        <v>0</v>
      </c>
      <c r="G106" s="73">
        <f t="shared" si="11"/>
        <v>0</v>
      </c>
      <c r="H106" s="118">
        <f t="shared" si="12"/>
        <v>61363.537879784759</v>
      </c>
      <c r="I106" s="118">
        <f t="shared" si="13"/>
        <v>66636.462120215248</v>
      </c>
      <c r="T106" s="74"/>
      <c r="U106" s="74"/>
      <c r="V106" s="74"/>
      <c r="W106" s="74"/>
      <c r="X106" s="74"/>
    </row>
    <row r="107" spans="1:24" x14ac:dyDescent="0.3">
      <c r="A107" s="105">
        <f t="shared" si="6"/>
        <v>65000</v>
      </c>
      <c r="B107" s="63"/>
      <c r="C107" s="75"/>
      <c r="D107" s="70"/>
      <c r="E107" s="71">
        <f t="shared" si="9"/>
        <v>77.231901890650803</v>
      </c>
      <c r="F107" s="72">
        <f t="shared" si="10"/>
        <v>0</v>
      </c>
      <c r="G107" s="73">
        <f t="shared" si="11"/>
        <v>0</v>
      </c>
      <c r="H107" s="118">
        <f t="shared" si="12"/>
        <v>62389.771116194919</v>
      </c>
      <c r="I107" s="118">
        <f t="shared" si="13"/>
        <v>67610.228883805074</v>
      </c>
      <c r="T107" s="74"/>
      <c r="U107" s="74"/>
      <c r="V107" s="74"/>
      <c r="W107" s="74"/>
      <c r="X107" s="74"/>
    </row>
    <row r="108" spans="1:24" x14ac:dyDescent="0.3">
      <c r="A108" s="105">
        <f t="shared" si="6"/>
        <v>66000</v>
      </c>
      <c r="B108" s="63"/>
      <c r="C108" s="75"/>
      <c r="D108" s="70"/>
      <c r="E108" s="71">
        <f t="shared" si="9"/>
        <v>72.250983685980444</v>
      </c>
      <c r="F108" s="72">
        <f t="shared" si="10"/>
        <v>0</v>
      </c>
      <c r="G108" s="73">
        <f t="shared" si="11"/>
        <v>0</v>
      </c>
      <c r="H108" s="118">
        <f t="shared" si="12"/>
        <v>63415.743327541502</v>
      </c>
      <c r="I108" s="118">
        <f t="shared" si="13"/>
        <v>68584.25667245849</v>
      </c>
      <c r="T108" s="74"/>
      <c r="U108" s="74"/>
      <c r="V108" s="74"/>
      <c r="W108" s="74"/>
      <c r="X108" s="74"/>
    </row>
    <row r="109" spans="1:24" x14ac:dyDescent="0.3">
      <c r="A109" s="105">
        <f t="shared" ref="A109:A168" si="14">A108+$C$4</f>
        <v>67000</v>
      </c>
      <c r="B109" s="63"/>
      <c r="C109" s="75"/>
      <c r="D109" s="70"/>
      <c r="E109" s="71">
        <f t="shared" si="9"/>
        <v>67.591299913640185</v>
      </c>
      <c r="F109" s="72">
        <f t="shared" si="10"/>
        <v>0</v>
      </c>
      <c r="G109" s="73">
        <f t="shared" si="11"/>
        <v>0</v>
      </c>
      <c r="H109" s="118">
        <f t="shared" si="12"/>
        <v>64441.457111067284</v>
      </c>
      <c r="I109" s="118">
        <f t="shared" si="13"/>
        <v>69558.542888932716</v>
      </c>
      <c r="T109" s="74"/>
      <c r="U109" s="74"/>
      <c r="V109" s="74"/>
      <c r="W109" s="74"/>
      <c r="X109" s="74"/>
    </row>
    <row r="110" spans="1:24" x14ac:dyDescent="0.3">
      <c r="A110" s="105">
        <f t="shared" si="14"/>
        <v>68000</v>
      </c>
      <c r="B110" s="63"/>
      <c r="C110" s="75"/>
      <c r="D110" s="70"/>
      <c r="E110" s="71">
        <f t="shared" si="9"/>
        <v>63.232133196577323</v>
      </c>
      <c r="F110" s="72">
        <f t="shared" si="10"/>
        <v>0</v>
      </c>
      <c r="G110" s="73">
        <f t="shared" si="11"/>
        <v>0</v>
      </c>
      <c r="H110" s="118">
        <f t="shared" si="12"/>
        <v>65466.915038172054</v>
      </c>
      <c r="I110" s="118">
        <f t="shared" si="13"/>
        <v>70533.084961827946</v>
      </c>
      <c r="T110" s="74"/>
      <c r="U110" s="74"/>
      <c r="V110" s="74"/>
      <c r="W110" s="74"/>
      <c r="X110" s="74"/>
    </row>
    <row r="111" spans="1:24" x14ac:dyDescent="0.3">
      <c r="A111" s="105">
        <f t="shared" si="14"/>
        <v>69000</v>
      </c>
      <c r="B111" s="63"/>
      <c r="C111" s="75"/>
      <c r="D111" s="70"/>
      <c r="E111" s="71">
        <f t="shared" si="9"/>
        <v>59.154102283847735</v>
      </c>
      <c r="F111" s="72">
        <f t="shared" si="10"/>
        <v>0</v>
      </c>
      <c r="G111" s="73">
        <f t="shared" si="11"/>
        <v>0</v>
      </c>
      <c r="H111" s="118">
        <f t="shared" si="12"/>
        <v>66492.119654669717</v>
      </c>
      <c r="I111" s="118">
        <f t="shared" si="13"/>
        <v>71507.880345330283</v>
      </c>
      <c r="T111" s="74"/>
      <c r="U111" s="74"/>
      <c r="V111" s="74"/>
      <c r="W111" s="74"/>
      <c r="X111" s="74"/>
    </row>
    <row r="112" spans="1:24" x14ac:dyDescent="0.3">
      <c r="A112" s="105">
        <f t="shared" si="14"/>
        <v>70000</v>
      </c>
      <c r="B112" s="63"/>
      <c r="C112" s="75"/>
      <c r="D112" s="70"/>
      <c r="E112" s="71">
        <f t="shared" si="9"/>
        <v>55.339075879814345</v>
      </c>
      <c r="F112" s="72">
        <f t="shared" si="10"/>
        <v>0</v>
      </c>
      <c r="G112" s="73">
        <f t="shared" si="11"/>
        <v>0</v>
      </c>
      <c r="H112" s="118">
        <f t="shared" si="12"/>
        <v>67517.073481042957</v>
      </c>
      <c r="I112" s="118">
        <f t="shared" si="13"/>
        <v>72482.926518957043</v>
      </c>
      <c r="T112" s="74"/>
      <c r="U112" s="74"/>
      <c r="V112" s="74"/>
      <c r="W112" s="74"/>
      <c r="X112" s="74"/>
    </row>
    <row r="113" spans="1:24" x14ac:dyDescent="0.3">
      <c r="A113" s="105">
        <f t="shared" si="14"/>
        <v>71000</v>
      </c>
      <c r="B113" s="63"/>
      <c r="C113" s="75"/>
      <c r="D113" s="70"/>
      <c r="E113" s="71">
        <f t="shared" si="9"/>
        <v>51.770092030761056</v>
      </c>
      <c r="F113" s="72">
        <f t="shared" si="10"/>
        <v>0</v>
      </c>
      <c r="G113" s="73">
        <f t="shared" si="11"/>
        <v>0</v>
      </c>
      <c r="H113" s="118">
        <f t="shared" si="12"/>
        <v>68541.779012695173</v>
      </c>
      <c r="I113" s="118">
        <f t="shared" si="13"/>
        <v>73458.220987304827</v>
      </c>
      <c r="T113" s="74"/>
      <c r="U113" s="74"/>
      <c r="V113" s="74"/>
      <c r="W113" s="74"/>
      <c r="X113" s="74"/>
    </row>
    <row r="114" spans="1:24" x14ac:dyDescent="0.3">
      <c r="A114" s="105">
        <f t="shared" si="14"/>
        <v>72000</v>
      </c>
      <c r="B114" s="63"/>
      <c r="C114" s="75"/>
      <c r="D114" s="70"/>
      <c r="E114" s="71">
        <f t="shared" si="9"/>
        <v>48.431282710506622</v>
      </c>
      <c r="F114" s="72">
        <f t="shared" si="10"/>
        <v>0</v>
      </c>
      <c r="G114" s="73">
        <f t="shared" si="11"/>
        <v>0</v>
      </c>
      <c r="H114" s="118">
        <f t="shared" si="12"/>
        <v>69566.238720200141</v>
      </c>
      <c r="I114" s="118">
        <f t="shared" si="13"/>
        <v>74433.761279799859</v>
      </c>
      <c r="J114" s="74"/>
      <c r="K114" s="74"/>
      <c r="L114" s="74"/>
      <c r="M114" s="74"/>
      <c r="N114" s="76"/>
      <c r="O114" s="76"/>
      <c r="P114" s="76"/>
      <c r="Q114" s="76"/>
      <c r="R114" s="74"/>
      <c r="S114" s="76"/>
      <c r="T114" s="74"/>
      <c r="U114" s="74"/>
      <c r="V114" s="74"/>
      <c r="W114" s="74"/>
      <c r="X114" s="74"/>
    </row>
    <row r="115" spans="1:24" x14ac:dyDescent="0.3">
      <c r="A115" s="105">
        <f t="shared" si="14"/>
        <v>73000</v>
      </c>
      <c r="B115" s="63"/>
      <c r="C115" s="75"/>
      <c r="D115" s="70"/>
      <c r="E115" s="71">
        <f t="shared" si="9"/>
        <v>45.307803269719976</v>
      </c>
      <c r="F115" s="72">
        <f t="shared" si="10"/>
        <v>0</v>
      </c>
      <c r="G115" s="73">
        <f t="shared" si="11"/>
        <v>0</v>
      </c>
      <c r="H115" s="118">
        <f t="shared" si="12"/>
        <v>70590.455049548982</v>
      </c>
      <c r="I115" s="118">
        <f t="shared" si="13"/>
        <v>75409.544950451018</v>
      </c>
      <c r="J115" s="74"/>
      <c r="K115" s="74"/>
      <c r="L115" s="74"/>
      <c r="M115" s="74"/>
      <c r="N115" s="76"/>
      <c r="O115" s="76"/>
      <c r="P115" s="76"/>
      <c r="Q115" s="76"/>
      <c r="R115" s="74"/>
      <c r="S115" s="76"/>
      <c r="T115" s="74"/>
      <c r="U115" s="74"/>
      <c r="V115" s="74"/>
      <c r="W115" s="74"/>
      <c r="X115" s="74"/>
    </row>
    <row r="116" spans="1:24" x14ac:dyDescent="0.3">
      <c r="A116" s="105">
        <f t="shared" si="14"/>
        <v>74000</v>
      </c>
      <c r="B116" s="63"/>
      <c r="C116" s="75"/>
      <c r="D116" s="70"/>
      <c r="E116" s="71">
        <f t="shared" si="9"/>
        <v>42.385766435261417</v>
      </c>
      <c r="F116" s="72">
        <f t="shared" si="10"/>
        <v>0</v>
      </c>
      <c r="G116" s="73">
        <f t="shared" si="11"/>
        <v>0</v>
      </c>
      <c r="H116" s="118">
        <f t="shared" si="12"/>
        <v>71614.430422394827</v>
      </c>
      <c r="I116" s="118">
        <f t="shared" si="13"/>
        <v>76385.569577605173</v>
      </c>
      <c r="J116" s="74"/>
      <c r="K116" s="74"/>
      <c r="L116" s="74"/>
      <c r="M116" s="74"/>
      <c r="N116" s="76"/>
      <c r="O116" s="76"/>
      <c r="P116" s="76"/>
      <c r="Q116" s="76"/>
      <c r="R116" s="74"/>
      <c r="S116" s="76"/>
      <c r="T116" s="74"/>
      <c r="U116" s="74"/>
      <c r="V116" s="74"/>
      <c r="W116" s="74"/>
      <c r="X116" s="74"/>
    </row>
    <row r="117" spans="1:24" x14ac:dyDescent="0.3">
      <c r="A117" s="105">
        <f t="shared" si="14"/>
        <v>75000</v>
      </c>
      <c r="B117" s="63"/>
      <c r="C117" s="75"/>
      <c r="D117" s="70"/>
      <c r="E117" s="71">
        <f t="shared" si="9"/>
        <v>39.652180566105756</v>
      </c>
      <c r="F117" s="72">
        <f t="shared" si="10"/>
        <v>0</v>
      </c>
      <c r="G117" s="73">
        <f t="shared" si="11"/>
        <v>0</v>
      </c>
      <c r="H117" s="118">
        <f t="shared" si="12"/>
        <v>72638.167236294932</v>
      </c>
      <c r="I117" s="118">
        <f t="shared" si="13"/>
        <v>77361.832763705068</v>
      </c>
      <c r="J117" s="74"/>
      <c r="K117" s="74"/>
      <c r="L117" s="74"/>
      <c r="M117" s="74"/>
      <c r="N117" s="76"/>
      <c r="O117" s="76"/>
      <c r="P117" s="76"/>
      <c r="Q117" s="76"/>
      <c r="R117" s="74"/>
      <c r="S117" s="76"/>
      <c r="T117" s="74"/>
      <c r="U117" s="74"/>
      <c r="V117" s="74"/>
      <c r="W117" s="74"/>
      <c r="X117" s="74"/>
    </row>
    <row r="118" spans="1:24" x14ac:dyDescent="0.3">
      <c r="A118" s="105">
        <f t="shared" si="14"/>
        <v>76000</v>
      </c>
      <c r="B118" s="63"/>
      <c r="C118" s="75"/>
      <c r="D118" s="70"/>
      <c r="E118" s="71">
        <f t="shared" si="9"/>
        <v>37.094891891326874</v>
      </c>
      <c r="F118" s="72">
        <f t="shared" si="10"/>
        <v>0</v>
      </c>
      <c r="G118" s="73">
        <f t="shared" si="11"/>
        <v>0</v>
      </c>
      <c r="H118" s="118">
        <f t="shared" si="12"/>
        <v>73661.667864950461</v>
      </c>
      <c r="I118" s="118">
        <f t="shared" si="13"/>
        <v>78338.332135049539</v>
      </c>
      <c r="J118" s="74"/>
      <c r="K118" s="74"/>
      <c r="L118" s="74"/>
      <c r="M118" s="74"/>
      <c r="N118" s="76"/>
      <c r="O118" s="76"/>
      <c r="P118" s="76"/>
      <c r="Q118" s="76"/>
      <c r="R118" s="74"/>
      <c r="S118" s="76"/>
      <c r="T118" s="74"/>
      <c r="U118" s="74"/>
      <c r="V118" s="74"/>
      <c r="W118" s="74"/>
      <c r="X118" s="74"/>
    </row>
    <row r="119" spans="1:24" x14ac:dyDescent="0.3">
      <c r="A119" s="105">
        <f t="shared" si="14"/>
        <v>77000</v>
      </c>
      <c r="B119" s="63"/>
      <c r="C119" s="75"/>
      <c r="D119" s="70"/>
      <c r="E119" s="71">
        <f t="shared" si="9"/>
        <v>34.70253047332902</v>
      </c>
      <c r="F119" s="72">
        <f t="shared" si="10"/>
        <v>0</v>
      </c>
      <c r="G119" s="73">
        <f t="shared" si="11"/>
        <v>0</v>
      </c>
      <c r="H119" s="118">
        <f t="shared" si="12"/>
        <v>74684.934658443861</v>
      </c>
      <c r="I119" s="118">
        <f t="shared" si="13"/>
        <v>79315.065341556139</v>
      </c>
      <c r="J119" s="74"/>
      <c r="K119" s="74"/>
      <c r="L119" s="74"/>
      <c r="M119" s="74"/>
      <c r="N119" s="76"/>
      <c r="O119" s="76"/>
      <c r="P119" s="76"/>
      <c r="Q119" s="76"/>
      <c r="R119" s="74"/>
      <c r="S119" s="76"/>
      <c r="T119" s="74"/>
      <c r="U119" s="74"/>
      <c r="V119" s="74"/>
      <c r="W119" s="74"/>
      <c r="X119" s="74"/>
    </row>
    <row r="120" spans="1:24" x14ac:dyDescent="0.3">
      <c r="A120" s="105">
        <f t="shared" si="14"/>
        <v>78000</v>
      </c>
      <c r="B120" s="63"/>
      <c r="C120" s="75"/>
      <c r="D120" s="70"/>
      <c r="E120" s="71">
        <f t="shared" si="9"/>
        <v>32.464459656071874</v>
      </c>
      <c r="F120" s="72">
        <f t="shared" si="10"/>
        <v>0</v>
      </c>
      <c r="G120" s="73">
        <f t="shared" si="11"/>
        <v>0</v>
      </c>
      <c r="H120" s="118">
        <f t="shared" si="12"/>
        <v>75707.969943473887</v>
      </c>
      <c r="I120" s="118">
        <f t="shared" si="13"/>
        <v>80292.030056526113</v>
      </c>
      <c r="J120" s="74"/>
      <c r="K120" s="74"/>
      <c r="L120" s="74"/>
      <c r="M120" s="74"/>
      <c r="N120" s="76"/>
      <c r="O120" s="76"/>
      <c r="P120" s="76"/>
      <c r="Q120" s="76"/>
      <c r="R120" s="74"/>
      <c r="S120" s="76"/>
      <c r="T120" s="74"/>
      <c r="U120" s="74"/>
      <c r="V120" s="74"/>
      <c r="W120" s="74"/>
      <c r="X120" s="74"/>
    </row>
    <row r="121" spans="1:24" x14ac:dyDescent="0.3">
      <c r="A121" s="105">
        <f t="shared" si="14"/>
        <v>79000</v>
      </c>
      <c r="B121" s="63"/>
      <c r="C121" s="75"/>
      <c r="D121" s="70"/>
      <c r="E121" s="71">
        <f t="shared" si="9"/>
        <v>30.37072877353237</v>
      </c>
      <c r="F121" s="72">
        <f t="shared" si="10"/>
        <v>0</v>
      </c>
      <c r="G121" s="73">
        <f t="shared" si="11"/>
        <v>0</v>
      </c>
      <c r="H121" s="118">
        <f t="shared" si="12"/>
        <v>76730.776023588216</v>
      </c>
      <c r="I121" s="118">
        <f t="shared" si="13"/>
        <v>81269.223976411784</v>
      </c>
      <c r="J121" s="74"/>
      <c r="K121" s="74"/>
      <c r="L121" s="74"/>
      <c r="M121" s="74"/>
      <c r="N121" s="76"/>
      <c r="O121" s="76"/>
      <c r="P121" s="76"/>
      <c r="Q121" s="76"/>
      <c r="R121" s="74"/>
      <c r="S121" s="76"/>
      <c r="T121" s="74"/>
      <c r="U121" s="74"/>
      <c r="V121" s="74"/>
      <c r="W121" s="74"/>
      <c r="X121" s="74"/>
    </row>
    <row r="122" spans="1:24" x14ac:dyDescent="0.3">
      <c r="A122" s="105">
        <f t="shared" si="14"/>
        <v>80000</v>
      </c>
      <c r="B122" s="63"/>
      <c r="C122" s="75"/>
      <c r="D122" s="70"/>
      <c r="E122" s="71">
        <f t="shared" si="9"/>
        <v>28.412028908140279</v>
      </c>
      <c r="F122" s="72">
        <f t="shared" si="10"/>
        <v>0</v>
      </c>
      <c r="G122" s="73">
        <f t="shared" si="11"/>
        <v>0</v>
      </c>
      <c r="H122" s="118">
        <f t="shared" si="12"/>
        <v>77753.355179413891</v>
      </c>
      <c r="I122" s="118">
        <f t="shared" si="13"/>
        <v>82246.644820586109</v>
      </c>
      <c r="J122" s="74"/>
      <c r="K122" s="74"/>
      <c r="L122" s="74"/>
      <c r="M122" s="74"/>
      <c r="N122" s="76"/>
      <c r="O122" s="76"/>
      <c r="P122" s="76"/>
      <c r="Q122" s="76"/>
      <c r="R122" s="74"/>
      <c r="S122" s="76"/>
      <c r="T122" s="74"/>
      <c r="U122" s="74"/>
      <c r="V122" s="74"/>
      <c r="W122" s="74"/>
      <c r="X122" s="74"/>
    </row>
    <row r="123" spans="1:24" x14ac:dyDescent="0.3">
      <c r="A123" s="105">
        <f t="shared" si="14"/>
        <v>81000</v>
      </c>
      <c r="B123" s="63"/>
      <c r="C123" s="75"/>
      <c r="D123" s="70"/>
      <c r="E123" s="71">
        <f t="shared" si="9"/>
        <v>26.579651502485483</v>
      </c>
      <c r="F123" s="72">
        <f t="shared" si="10"/>
        <v>0</v>
      </c>
      <c r="G123" s="73">
        <f t="shared" si="11"/>
        <v>0</v>
      </c>
      <c r="H123" s="118">
        <f t="shared" si="12"/>
        <v>78775.709668885291</v>
      </c>
      <c r="I123" s="118">
        <f t="shared" si="13"/>
        <v>83224.290331114709</v>
      </c>
      <c r="J123" s="74"/>
      <c r="K123" s="74"/>
      <c r="L123" s="74"/>
      <c r="M123" s="74"/>
      <c r="N123" s="76"/>
      <c r="O123" s="76"/>
      <c r="P123" s="76"/>
      <c r="Q123" s="76"/>
      <c r="R123" s="74"/>
      <c r="S123" s="76"/>
      <c r="T123" s="74"/>
      <c r="U123" s="74"/>
      <c r="V123" s="74"/>
      <c r="W123" s="74"/>
      <c r="X123" s="74"/>
    </row>
    <row r="124" spans="1:24" x14ac:dyDescent="0.3">
      <c r="A124" s="105">
        <f t="shared" si="14"/>
        <v>82000</v>
      </c>
      <c r="B124" s="63"/>
      <c r="C124" s="75"/>
      <c r="D124" s="70"/>
      <c r="E124" s="71">
        <f t="shared" si="9"/>
        <v>24.865449640281309</v>
      </c>
      <c r="F124" s="72">
        <f t="shared" si="10"/>
        <v>0</v>
      </c>
      <c r="G124" s="73">
        <f t="shared" si="11"/>
        <v>0</v>
      </c>
      <c r="H124" s="118">
        <f t="shared" si="12"/>
        <v>79797.841727470004</v>
      </c>
      <c r="I124" s="118">
        <f t="shared" si="13"/>
        <v>84202.158272529996</v>
      </c>
      <c r="S124" s="74"/>
      <c r="T124" s="74"/>
      <c r="U124" s="74"/>
      <c r="V124" s="74"/>
      <c r="W124" s="74"/>
      <c r="X124" s="74"/>
    </row>
    <row r="125" spans="1:24" x14ac:dyDescent="0.3">
      <c r="A125" s="105">
        <f t="shared" si="14"/>
        <v>83000</v>
      </c>
      <c r="B125" s="63"/>
      <c r="C125" s="75"/>
      <c r="D125" s="70"/>
      <c r="E125" s="71">
        <f t="shared" si="9"/>
        <v>23.261801824435071</v>
      </c>
      <c r="F125" s="72">
        <f t="shared" si="10"/>
        <v>0</v>
      </c>
      <c r="G125" s="73">
        <f t="shared" si="11"/>
        <v>0</v>
      </c>
      <c r="H125" s="118">
        <f t="shared" si="12"/>
        <v>80819.75356839232</v>
      </c>
      <c r="I125" s="118">
        <f t="shared" si="13"/>
        <v>85180.24643160768</v>
      </c>
      <c r="S125" s="74"/>
      <c r="T125" s="74"/>
      <c r="U125" s="74"/>
      <c r="V125" s="74"/>
      <c r="W125" s="74"/>
      <c r="X125" s="74"/>
    </row>
    <row r="126" spans="1:24" x14ac:dyDescent="0.3">
      <c r="A126" s="105">
        <f t="shared" si="14"/>
        <v>84000</v>
      </c>
      <c r="B126" s="63"/>
      <c r="C126" s="75"/>
      <c r="D126" s="70"/>
      <c r="E126" s="71">
        <f t="shared" si="9"/>
        <v>21.761578091180247</v>
      </c>
      <c r="F126" s="72">
        <f t="shared" si="10"/>
        <v>0</v>
      </c>
      <c r="G126" s="73">
        <f t="shared" si="11"/>
        <v>0</v>
      </c>
      <c r="H126" s="118">
        <f t="shared" si="12"/>
        <v>81841.447382854603</v>
      </c>
      <c r="I126" s="118">
        <f t="shared" si="13"/>
        <v>86158.552617145397</v>
      </c>
      <c r="S126" s="74"/>
      <c r="T126" s="74"/>
      <c r="U126" s="74"/>
      <c r="V126" s="74"/>
      <c r="W126" s="74"/>
      <c r="X126" s="74"/>
    </row>
    <row r="127" spans="1:24" x14ac:dyDescent="0.3">
      <c r="A127" s="105">
        <f t="shared" si="14"/>
        <v>85000</v>
      </c>
      <c r="B127" s="63"/>
      <c r="C127" s="75"/>
      <c r="D127" s="70"/>
      <c r="E127" s="71">
        <f t="shared" si="9"/>
        <v>20.358108309610145</v>
      </c>
      <c r="F127" s="72">
        <f t="shared" si="10"/>
        <v>0</v>
      </c>
      <c r="G127" s="73">
        <f t="shared" si="11"/>
        <v>0</v>
      </c>
      <c r="H127" s="118">
        <f t="shared" si="12"/>
        <v>82862.925340256363</v>
      </c>
      <c r="I127" s="118">
        <f t="shared" si="13"/>
        <v>87137.074659743637</v>
      </c>
      <c r="S127" s="74"/>
      <c r="T127" s="74"/>
      <c r="U127" s="74"/>
      <c r="V127" s="74"/>
      <c r="W127" s="74"/>
      <c r="X127" s="74"/>
    </row>
    <row r="128" spans="1:24" x14ac:dyDescent="0.3">
      <c r="A128" s="105">
        <f t="shared" si="14"/>
        <v>86000</v>
      </c>
      <c r="B128" s="63"/>
      <c r="C128" s="75"/>
      <c r="D128" s="70"/>
      <c r="E128" s="71">
        <f t="shared" si="9"/>
        <v>19.045152525670513</v>
      </c>
      <c r="F128" s="72">
        <f t="shared" si="10"/>
        <v>0</v>
      </c>
      <c r="G128" s="73">
        <f t="shared" si="11"/>
        <v>0</v>
      </c>
      <c r="H128" s="118">
        <f t="shared" si="12"/>
        <v>83884.18958841126</v>
      </c>
      <c r="I128" s="118">
        <f t="shared" si="13"/>
        <v>88115.81041158874</v>
      </c>
      <c r="S128" s="74"/>
      <c r="T128" s="74"/>
      <c r="U128" s="74"/>
      <c r="V128" s="74"/>
      <c r="W128" s="74"/>
      <c r="X128" s="74"/>
    </row>
    <row r="129" spans="1:24" x14ac:dyDescent="0.3">
      <c r="A129" s="105">
        <f t="shared" si="14"/>
        <v>87000</v>
      </c>
      <c r="B129" s="63"/>
      <c r="C129" s="75"/>
      <c r="D129" s="70"/>
      <c r="E129" s="71">
        <f t="shared" si="9"/>
        <v>17.816873218757312</v>
      </c>
      <c r="F129" s="72">
        <f t="shared" ref="F129:F161" si="15">IF(A129&lt;=$C$22,IF($C$12*(1-$C$26*(EXP(A129/$C$20)-1))&gt;0,$C$12*(1-$C$26*(EXP(A129/$C$20)-1)),0),IF($C$30*(1-$C$28*(EXP((A129-$C$22)/$C$21)-1))&gt;0,$C$30*(1-$C$28*(EXP((A129-$C$22)/$C$21)-1)),0))</f>
        <v>0</v>
      </c>
      <c r="G129" s="73">
        <f t="shared" ref="G129:G160" si="16">IF(A129&lt;=$C$22,($C$5-$C$8)*(F129/$C$12)^(1/$C$11)+$C$8, ($C$29-$C$8)*(F129/$C$30)^(1/$C$11)+$C$8)</f>
        <v>0</v>
      </c>
      <c r="H129" s="118">
        <f t="shared" si="12"/>
        <v>84905.242253761811</v>
      </c>
      <c r="I129" s="118">
        <f t="shared" si="13"/>
        <v>89094.757746238189</v>
      </c>
      <c r="S129" s="74"/>
      <c r="T129" s="74"/>
      <c r="U129" s="74"/>
      <c r="V129" s="74"/>
      <c r="W129" s="74"/>
      <c r="X129" s="74"/>
    </row>
    <row r="130" spans="1:24" x14ac:dyDescent="0.3">
      <c r="A130" s="105">
        <f t="shared" si="14"/>
        <v>88000</v>
      </c>
      <c r="B130" s="63"/>
      <c r="C130" s="75"/>
      <c r="D130" s="70"/>
      <c r="E130" s="71">
        <f t="shared" si="9"/>
        <v>16.66780934757023</v>
      </c>
      <c r="F130" s="72">
        <f t="shared" si="15"/>
        <v>0</v>
      </c>
      <c r="G130" s="73">
        <f t="shared" si="16"/>
        <v>0</v>
      </c>
      <c r="H130" s="118">
        <f t="shared" si="12"/>
        <v>85926.085441592091</v>
      </c>
      <c r="I130" s="118">
        <f t="shared" si="13"/>
        <v>90073.914558407909</v>
      </c>
      <c r="S130" s="74"/>
      <c r="T130" s="74"/>
      <c r="U130" s="74"/>
      <c r="V130" s="74"/>
      <c r="W130" s="74"/>
      <c r="X130" s="74"/>
    </row>
    <row r="131" spans="1:24" x14ac:dyDescent="0.3">
      <c r="A131" s="105">
        <f t="shared" si="14"/>
        <v>89000</v>
      </c>
      <c r="B131" s="63"/>
      <c r="C131" s="75"/>
      <c r="D131" s="70"/>
      <c r="E131" s="71">
        <f t="shared" si="9"/>
        <v>15.592852069827247</v>
      </c>
      <c r="F131" s="72">
        <f t="shared" si="15"/>
        <v>0</v>
      </c>
      <c r="G131" s="73">
        <f t="shared" si="16"/>
        <v>0</v>
      </c>
      <c r="H131" s="118">
        <f t="shared" si="12"/>
        <v>86946.721236238271</v>
      </c>
      <c r="I131" s="118">
        <f t="shared" si="13"/>
        <v>91053.278763761729</v>
      </c>
      <c r="S131" s="74"/>
      <c r="T131" s="74"/>
      <c r="U131" s="74"/>
      <c r="V131" s="74"/>
      <c r="W131" s="74"/>
      <c r="X131" s="74"/>
    </row>
    <row r="132" spans="1:24" x14ac:dyDescent="0.3">
      <c r="A132" s="105">
        <f t="shared" si="14"/>
        <v>90000</v>
      </c>
      <c r="B132" s="63"/>
      <c r="C132" s="75"/>
      <c r="D132" s="70"/>
      <c r="E132" s="71">
        <f t="shared" si="9"/>
        <v>14.587222027888112</v>
      </c>
      <c r="F132" s="72">
        <f t="shared" si="15"/>
        <v>0</v>
      </c>
      <c r="G132" s="73">
        <f t="shared" si="16"/>
        <v>0</v>
      </c>
      <c r="H132" s="118">
        <f t="shared" si="12"/>
        <v>87967.151701297</v>
      </c>
      <c r="I132" s="118">
        <f t="shared" si="13"/>
        <v>92032.848298703</v>
      </c>
      <c r="S132" s="74"/>
      <c r="T132" s="74"/>
      <c r="U132" s="74"/>
      <c r="V132" s="74"/>
      <c r="W132" s="74"/>
      <c r="X132" s="74"/>
    </row>
    <row r="133" spans="1:24" x14ac:dyDescent="0.3">
      <c r="A133" s="105">
        <f t="shared" si="14"/>
        <v>91000</v>
      </c>
      <c r="B133" s="63"/>
      <c r="C133" s="75"/>
      <c r="D133" s="70"/>
      <c r="E133" s="71">
        <f t="shared" si="9"/>
        <v>13.646448099296398</v>
      </c>
      <c r="F133" s="72">
        <f t="shared" si="15"/>
        <v>0</v>
      </c>
      <c r="G133" s="73">
        <f t="shared" si="16"/>
        <v>0</v>
      </c>
      <c r="H133" s="118">
        <f t="shared" si="12"/>
        <v>88987.378879831813</v>
      </c>
      <c r="I133" s="118">
        <f t="shared" si="13"/>
        <v>93012.621120168187</v>
      </c>
      <c r="S133" s="74"/>
      <c r="T133" s="74"/>
      <c r="U133" s="74"/>
      <c r="V133" s="74"/>
      <c r="W133" s="74"/>
      <c r="X133" s="74"/>
    </row>
    <row r="134" spans="1:24" x14ac:dyDescent="0.3">
      <c r="A134" s="105">
        <f t="shared" si="14"/>
        <v>92000</v>
      </c>
      <c r="B134" s="63"/>
      <c r="C134" s="75"/>
      <c r="D134" s="70"/>
      <c r="E134" s="71">
        <f t="shared" si="9"/>
        <v>12.766347517763228</v>
      </c>
      <c r="F134" s="72">
        <f t="shared" si="15"/>
        <v>0</v>
      </c>
      <c r="G134" s="73">
        <f t="shared" si="16"/>
        <v>0</v>
      </c>
      <c r="H134" s="118">
        <f t="shared" si="12"/>
        <v>90007.404794577436</v>
      </c>
      <c r="I134" s="118">
        <f t="shared" si="13"/>
        <v>93992.595205422564</v>
      </c>
      <c r="S134" s="74"/>
      <c r="T134" s="74"/>
      <c r="U134" s="74"/>
      <c r="V134" s="74"/>
      <c r="W134" s="74"/>
      <c r="X134" s="74"/>
    </row>
    <row r="135" spans="1:24" x14ac:dyDescent="0.3">
      <c r="A135" s="105">
        <f t="shared" si="14"/>
        <v>93000</v>
      </c>
      <c r="B135" s="63"/>
      <c r="C135" s="75"/>
      <c r="D135" s="70"/>
      <c r="E135" s="71">
        <f t="shared" si="9"/>
        <v>11.943007276208556</v>
      </c>
      <c r="F135" s="72">
        <f t="shared" si="15"/>
        <v>0</v>
      </c>
      <c r="G135" s="73">
        <f t="shared" si="16"/>
        <v>0</v>
      </c>
      <c r="H135" s="118">
        <f t="shared" si="12"/>
        <v>91027.231448141989</v>
      </c>
      <c r="I135" s="118">
        <f t="shared" si="13"/>
        <v>94972.768551858011</v>
      </c>
      <c r="S135" s="74"/>
      <c r="T135" s="74"/>
      <c r="U135" s="74"/>
      <c r="V135" s="74"/>
      <c r="W135" s="74"/>
      <c r="X135" s="74"/>
    </row>
    <row r="136" spans="1:24" x14ac:dyDescent="0.3">
      <c r="A136" s="105">
        <f t="shared" si="14"/>
        <v>94000</v>
      </c>
      <c r="B136" s="63"/>
      <c r="C136" s="75"/>
      <c r="D136" s="70"/>
      <c r="E136" s="71">
        <f t="shared" si="9"/>
        <v>11.172766729176534</v>
      </c>
      <c r="F136" s="72">
        <f t="shared" si="15"/>
        <v>0</v>
      </c>
      <c r="G136" s="73">
        <f t="shared" si="16"/>
        <v>0</v>
      </c>
      <c r="H136" s="118">
        <f t="shared" si="12"/>
        <v>92046.860823207389</v>
      </c>
      <c r="I136" s="118">
        <f t="shared" si="13"/>
        <v>95953.139176792611</v>
      </c>
      <c r="S136" s="74"/>
      <c r="T136" s="74"/>
      <c r="U136" s="74"/>
      <c r="V136" s="74"/>
      <c r="W136" s="74"/>
      <c r="X136" s="74"/>
    </row>
    <row r="137" spans="1:24" x14ac:dyDescent="0.3">
      <c r="A137" s="105">
        <f t="shared" si="14"/>
        <v>95000</v>
      </c>
      <c r="B137" s="63"/>
      <c r="C137" s="75"/>
      <c r="D137" s="70"/>
      <c r="E137" s="71">
        <f t="shared" si="9"/>
        <v>10.452201317273509</v>
      </c>
      <c r="F137" s="72">
        <f t="shared" si="15"/>
        <v>0</v>
      </c>
      <c r="G137" s="73">
        <f t="shared" si="16"/>
        <v>0</v>
      </c>
      <c r="H137" s="118">
        <f t="shared" si="12"/>
        <v>93066.294882727496</v>
      </c>
      <c r="I137" s="118">
        <f t="shared" si="13"/>
        <v>96933.705117272504</v>
      </c>
      <c r="S137" s="74"/>
      <c r="T137" s="74"/>
      <c r="U137" s="74"/>
      <c r="V137" s="74"/>
      <c r="W137" s="74"/>
      <c r="X137" s="74"/>
    </row>
    <row r="138" spans="1:24" x14ac:dyDescent="0.3">
      <c r="A138" s="105">
        <f t="shared" si="14"/>
        <v>96000</v>
      </c>
      <c r="B138" s="63"/>
      <c r="C138" s="75"/>
      <c r="D138" s="70"/>
      <c r="E138" s="71">
        <f t="shared" si="9"/>
        <v>9.7781073412660469</v>
      </c>
      <c r="F138" s="72">
        <f t="shared" si="15"/>
        <v>0</v>
      </c>
      <c r="G138" s="73">
        <f t="shared" si="16"/>
        <v>0</v>
      </c>
      <c r="H138" s="118">
        <f t="shared" si="12"/>
        <v>94085.535570124441</v>
      </c>
      <c r="I138" s="118">
        <f t="shared" si="13"/>
        <v>97914.464429875559</v>
      </c>
      <c r="S138" s="74"/>
      <c r="T138" s="74"/>
      <c r="U138" s="74"/>
      <c r="V138" s="74"/>
      <c r="W138" s="74"/>
      <c r="X138" s="74"/>
    </row>
    <row r="139" spans="1:24" x14ac:dyDescent="0.3">
      <c r="A139" s="105">
        <f t="shared" si="14"/>
        <v>97000</v>
      </c>
      <c r="B139" s="63"/>
      <c r="C139" s="75"/>
      <c r="D139" s="70"/>
      <c r="E139" s="71">
        <f t="shared" si="9"/>
        <v>9.1474877181433296</v>
      </c>
      <c r="F139" s="72">
        <f t="shared" si="15"/>
        <v>0</v>
      </c>
      <c r="G139" s="73">
        <f t="shared" si="16"/>
        <v>0</v>
      </c>
      <c r="H139" s="118">
        <f t="shared" si="12"/>
        <v>95104.584809483</v>
      </c>
      <c r="I139" s="118">
        <f t="shared" si="13"/>
        <v>98895.415190517</v>
      </c>
      <c r="S139" s="74"/>
      <c r="T139" s="74"/>
      <c r="U139" s="74"/>
      <c r="V139" s="74"/>
      <c r="W139" s="74"/>
      <c r="X139" s="74"/>
    </row>
    <row r="140" spans="1:24" x14ac:dyDescent="0.3">
      <c r="A140" s="105">
        <f t="shared" si="14"/>
        <v>98000</v>
      </c>
      <c r="B140" s="63"/>
      <c r="C140" s="75"/>
      <c r="D140" s="70"/>
      <c r="E140" s="71">
        <f t="shared" si="9"/>
        <v>8.5575386558140121</v>
      </c>
      <c r="F140" s="72">
        <f t="shared" si="15"/>
        <v>0</v>
      </c>
      <c r="G140" s="73">
        <f t="shared" si="16"/>
        <v>0</v>
      </c>
      <c r="H140" s="118">
        <f t="shared" si="12"/>
        <v>96123.444505742998</v>
      </c>
      <c r="I140" s="118">
        <f t="shared" si="13"/>
        <v>99876.555494257002</v>
      </c>
      <c r="S140" s="74"/>
      <c r="T140" s="74"/>
      <c r="U140" s="74"/>
      <c r="V140" s="74"/>
      <c r="W140" s="74"/>
      <c r="X140" s="74"/>
    </row>
    <row r="141" spans="1:24" x14ac:dyDescent="0.3">
      <c r="A141" s="105">
        <f t="shared" si="14"/>
        <v>99000</v>
      </c>
      <c r="B141" s="63"/>
      <c r="C141" s="75"/>
      <c r="D141" s="70"/>
      <c r="E141" s="71">
        <f t="shared" si="9"/>
        <v>8.0056371871920913</v>
      </c>
      <c r="F141" s="72">
        <f t="shared" si="15"/>
        <v>0</v>
      </c>
      <c r="G141" s="73">
        <f t="shared" si="16"/>
        <v>0</v>
      </c>
      <c r="H141" s="118">
        <f t="shared" si="12"/>
        <v>97142.116544889766</v>
      </c>
      <c r="I141" s="118">
        <f t="shared" si="13"/>
        <v>100857.88345511023</v>
      </c>
      <c r="S141" s="74"/>
      <c r="T141" s="74"/>
      <c r="U141" s="74"/>
      <c r="V141" s="74"/>
      <c r="W141" s="74"/>
      <c r="X141" s="74"/>
    </row>
    <row r="142" spans="1:24" x14ac:dyDescent="0.3">
      <c r="A142" s="105">
        <f t="shared" si="14"/>
        <v>100000</v>
      </c>
      <c r="B142" s="63"/>
      <c r="C142" s="75"/>
      <c r="D142" s="70"/>
      <c r="E142" s="71">
        <f t="shared" si="9"/>
        <v>7.4893295082470761</v>
      </c>
      <c r="F142" s="72">
        <f t="shared" si="15"/>
        <v>0</v>
      </c>
      <c r="G142" s="73">
        <f t="shared" si="16"/>
        <v>0</v>
      </c>
      <c r="H142" s="118">
        <f t="shared" si="12"/>
        <v>98160.602794142789</v>
      </c>
      <c r="I142" s="118">
        <f t="shared" si="13"/>
        <v>101839.39720585721</v>
      </c>
      <c r="S142" s="74"/>
      <c r="T142" s="74"/>
      <c r="U142" s="74"/>
      <c r="V142" s="74"/>
      <c r="W142" s="74"/>
      <c r="X142" s="74"/>
    </row>
    <row r="143" spans="1:24" x14ac:dyDescent="0.3">
      <c r="A143" s="105">
        <f t="shared" si="14"/>
        <v>101000</v>
      </c>
      <c r="B143" s="63"/>
      <c r="C143" s="75"/>
      <c r="D143" s="70"/>
      <c r="E143" s="71">
        <f t="shared" si="9"/>
        <v>7.0063200681685522</v>
      </c>
      <c r="F143" s="72">
        <f t="shared" si="15"/>
        <v>0</v>
      </c>
      <c r="G143" s="73">
        <f t="shared" si="16"/>
        <v>0</v>
      </c>
      <c r="H143" s="118">
        <f t="shared" si="12"/>
        <v>99178.90510214238</v>
      </c>
      <c r="I143" s="118">
        <f t="shared" si="13"/>
        <v>102821.09489785762</v>
      </c>
      <c r="S143" s="74"/>
      <c r="T143" s="74"/>
      <c r="U143" s="74"/>
      <c r="V143" s="74"/>
      <c r="W143" s="74"/>
      <c r="X143" s="74"/>
    </row>
    <row r="144" spans="1:24" x14ac:dyDescent="0.3">
      <c r="A144" s="105">
        <f t="shared" si="14"/>
        <v>102000</v>
      </c>
      <c r="B144" s="63"/>
      <c r="D144" s="70"/>
      <c r="E144" s="71">
        <f t="shared" si="9"/>
        <v>6.5544613631388762</v>
      </c>
      <c r="F144" s="72">
        <f t="shared" si="15"/>
        <v>0</v>
      </c>
      <c r="G144" s="73">
        <f t="shared" si="16"/>
        <v>0</v>
      </c>
      <c r="H144" s="118">
        <f t="shared" si="12"/>
        <v>100197.02529913461</v>
      </c>
      <c r="I144" s="118">
        <f t="shared" si="13"/>
        <v>103802.97470086539</v>
      </c>
    </row>
    <row r="145" spans="1:9" x14ac:dyDescent="0.3">
      <c r="A145" s="105">
        <f t="shared" si="14"/>
        <v>103000</v>
      </c>
      <c r="B145" s="63"/>
      <c r="D145" s="70"/>
      <c r="E145" s="71">
        <f t="shared" si="9"/>
        <v>6.131744388336279</v>
      </c>
      <c r="F145" s="72">
        <f t="shared" si="15"/>
        <v>0</v>
      </c>
      <c r="G145" s="73">
        <f t="shared" si="16"/>
        <v>0</v>
      </c>
      <c r="H145" s="118">
        <f t="shared" si="12"/>
        <v>101214.96519715426</v>
      </c>
      <c r="I145" s="118">
        <f t="shared" si="13"/>
        <v>104785.03480284574</v>
      </c>
    </row>
    <row r="146" spans="1:9" x14ac:dyDescent="0.3">
      <c r="A146" s="105">
        <f t="shared" si="14"/>
        <v>104000</v>
      </c>
      <c r="B146" s="63"/>
      <c r="D146" s="70"/>
      <c r="E146" s="71">
        <f t="shared" si="9"/>
        <v>5.7362897057170148</v>
      </c>
      <c r="F146" s="72">
        <f t="shared" si="15"/>
        <v>0</v>
      </c>
      <c r="G146" s="73">
        <f t="shared" si="16"/>
        <v>0</v>
      </c>
      <c r="H146" s="118">
        <f t="shared" si="12"/>
        <v>102232.7265902061</v>
      </c>
      <c r="I146" s="118">
        <f t="shared" si="13"/>
        <v>105767.2734097939</v>
      </c>
    </row>
    <row r="147" spans="1:9" x14ac:dyDescent="0.3">
      <c r="A147" s="105">
        <f t="shared" si="14"/>
        <v>105000</v>
      </c>
      <c r="B147" s="63"/>
      <c r="D147" s="70"/>
      <c r="E147" s="71">
        <f t="shared" si="9"/>
        <v>5.3663390878632313</v>
      </c>
      <c r="F147" s="72">
        <f t="shared" si="15"/>
        <v>0</v>
      </c>
      <c r="G147" s="73">
        <f t="shared" si="16"/>
        <v>0</v>
      </c>
      <c r="H147" s="118">
        <f t="shared" si="12"/>
        <v>103250.31125444423</v>
      </c>
      <c r="I147" s="118">
        <f t="shared" si="13"/>
        <v>106749.68874555577</v>
      </c>
    </row>
    <row r="148" spans="1:9" x14ac:dyDescent="0.3">
      <c r="A148" s="105">
        <f t="shared" si="14"/>
        <v>106000</v>
      </c>
      <c r="B148" s="63"/>
      <c r="D148" s="70"/>
      <c r="E148" s="71">
        <f t="shared" si="9"/>
        <v>5.0202477007442505</v>
      </c>
      <c r="F148" s="72">
        <f t="shared" si="15"/>
        <v>0</v>
      </c>
      <c r="G148" s="73">
        <f t="shared" si="16"/>
        <v>0</v>
      </c>
      <c r="H148" s="118">
        <f t="shared" si="12"/>
        <v>104267.72094834971</v>
      </c>
      <c r="I148" s="118">
        <f t="shared" si="13"/>
        <v>107732.27905165029</v>
      </c>
    </row>
    <row r="149" spans="1:9" x14ac:dyDescent="0.3">
      <c r="A149" s="105">
        <f t="shared" si="14"/>
        <v>107000</v>
      </c>
      <c r="B149" s="63"/>
      <c r="D149" s="70"/>
      <c r="E149" s="71">
        <f t="shared" si="9"/>
        <v>4.6964767906351659</v>
      </c>
      <c r="F149" s="72">
        <f t="shared" si="15"/>
        <v>0</v>
      </c>
      <c r="G149" s="73">
        <f t="shared" si="16"/>
        <v>0</v>
      </c>
      <c r="H149" s="118">
        <f t="shared" si="12"/>
        <v>105284.95741290647</v>
      </c>
      <c r="I149" s="118">
        <f t="shared" si="13"/>
        <v>108715.04258709353</v>
      </c>
    </row>
    <row r="150" spans="1:9" x14ac:dyDescent="0.3">
      <c r="A150" s="105">
        <f t="shared" si="14"/>
        <v>108000</v>
      </c>
      <c r="B150" s="63"/>
      <c r="D150" s="70"/>
      <c r="E150" s="71">
        <f t="shared" si="9"/>
        <v>4.3935868426780731</v>
      </c>
      <c r="F150" s="72">
        <f t="shared" si="15"/>
        <v>0</v>
      </c>
      <c r="G150" s="73">
        <f t="shared" si="16"/>
        <v>0</v>
      </c>
      <c r="H150" s="118">
        <f t="shared" si="12"/>
        <v>106302.02237177531</v>
      </c>
      <c r="I150" s="118">
        <f t="shared" si="13"/>
        <v>109697.97762822469</v>
      </c>
    </row>
    <row r="151" spans="1:9" x14ac:dyDescent="0.3">
      <c r="A151" s="105">
        <f t="shared" si="14"/>
        <v>109000</v>
      </c>
      <c r="B151" s="63"/>
      <c r="D151" s="70"/>
      <c r="E151" s="71">
        <f t="shared" si="9"/>
        <v>4.1102311806683467</v>
      </c>
      <c r="F151" s="72">
        <f t="shared" si="15"/>
        <v>0</v>
      </c>
      <c r="G151" s="73">
        <f t="shared" si="16"/>
        <v>0</v>
      </c>
      <c r="H151" s="118">
        <f t="shared" si="12"/>
        <v>107318.91753146633</v>
      </c>
      <c r="I151" s="118">
        <f t="shared" si="13"/>
        <v>110681.08246853367</v>
      </c>
    </row>
    <row r="152" spans="1:9" x14ac:dyDescent="0.3">
      <c r="A152" s="105">
        <f t="shared" si="14"/>
        <v>110000</v>
      </c>
      <c r="B152" s="63"/>
      <c r="D152" s="70"/>
      <c r="E152" s="71">
        <f t="shared" si="9"/>
        <v>3.8451499796099919</v>
      </c>
      <c r="F152" s="72">
        <f t="shared" si="15"/>
        <v>0</v>
      </c>
      <c r="G152" s="73">
        <f t="shared" si="16"/>
        <v>0</v>
      </c>
      <c r="H152" s="118">
        <f t="shared" si="12"/>
        <v>108335.64458150961</v>
      </c>
      <c r="I152" s="118">
        <f t="shared" si="13"/>
        <v>111664.35541849039</v>
      </c>
    </row>
    <row r="153" spans="1:9" x14ac:dyDescent="0.3">
      <c r="A153" s="105">
        <f t="shared" si="14"/>
        <v>111000</v>
      </c>
      <c r="B153" s="63"/>
      <c r="D153" s="70"/>
      <c r="E153" s="71">
        <f t="shared" si="9"/>
        <v>3.5971646644193309</v>
      </c>
      <c r="F153" s="72">
        <f t="shared" si="15"/>
        <v>0</v>
      </c>
      <c r="G153" s="73">
        <f t="shared" si="16"/>
        <v>0</v>
      </c>
      <c r="H153" s="118">
        <f t="shared" si="12"/>
        <v>109352.20519462405</v>
      </c>
      <c r="I153" s="118">
        <f t="shared" si="13"/>
        <v>112647.79480537595</v>
      </c>
    </row>
    <row r="154" spans="1:9" x14ac:dyDescent="0.3">
      <c r="A154" s="105">
        <f t="shared" si="14"/>
        <v>112000</v>
      </c>
      <c r="B154" s="63"/>
      <c r="D154" s="70"/>
      <c r="E154" s="71">
        <f t="shared" si="9"/>
        <v>3.3651726698731999</v>
      </c>
      <c r="F154" s="72">
        <f t="shared" si="15"/>
        <v>0</v>
      </c>
      <c r="G154" s="73">
        <f t="shared" si="16"/>
        <v>0</v>
      </c>
      <c r="H154" s="118">
        <f t="shared" si="12"/>
        <v>110368.6010268848</v>
      </c>
      <c r="I154" s="118">
        <f t="shared" si="13"/>
        <v>113631.3989731152</v>
      </c>
    </row>
    <row r="155" spans="1:9" x14ac:dyDescent="0.3">
      <c r="A155" s="105">
        <f t="shared" si="14"/>
        <v>113000</v>
      </c>
      <c r="B155" s="63"/>
      <c r="D155" s="70"/>
      <c r="E155" s="71">
        <f t="shared" si="9"/>
        <v>3.1481425385038744</v>
      </c>
      <c r="F155" s="72">
        <f t="shared" si="15"/>
        <v>0</v>
      </c>
      <c r="G155" s="73">
        <f t="shared" si="16"/>
        <v>0</v>
      </c>
      <c r="H155" s="118">
        <f t="shared" si="12"/>
        <v>111384.83371788873</v>
      </c>
      <c r="I155" s="118">
        <f t="shared" si="13"/>
        <v>114615.16628211127</v>
      </c>
    </row>
    <row r="156" spans="1:9" x14ac:dyDescent="0.3">
      <c r="A156" s="105">
        <f t="shared" si="14"/>
        <v>114000</v>
      </c>
      <c r="B156" s="63"/>
      <c r="D156" s="70"/>
      <c r="E156" s="71">
        <f t="shared" si="9"/>
        <v>2.9451093346455441</v>
      </c>
      <c r="F156" s="72">
        <f t="shared" si="15"/>
        <v>0</v>
      </c>
      <c r="G156" s="73">
        <f t="shared" si="16"/>
        <v>0</v>
      </c>
      <c r="H156" s="118">
        <f t="shared" si="12"/>
        <v>112400.90489091848</v>
      </c>
      <c r="I156" s="118">
        <f t="shared" si="13"/>
        <v>115599.09510908152</v>
      </c>
    </row>
    <row r="157" spans="1:9" x14ac:dyDescent="0.3">
      <c r="A157" s="105">
        <f t="shared" si="14"/>
        <v>115000</v>
      </c>
      <c r="B157" s="63"/>
      <c r="D157" s="70"/>
      <c r="E157" s="71">
        <f t="shared" si="9"/>
        <v>2.7551703542427277</v>
      </c>
      <c r="F157" s="72">
        <f t="shared" si="15"/>
        <v>0</v>
      </c>
      <c r="G157" s="73">
        <f t="shared" si="16"/>
        <v>0</v>
      </c>
      <c r="H157" s="118">
        <f t="shared" si="12"/>
        <v>113416.81615310474</v>
      </c>
      <c r="I157" s="118">
        <f t="shared" si="13"/>
        <v>116583.18384689526</v>
      </c>
    </row>
    <row r="158" spans="1:9" x14ac:dyDescent="0.3">
      <c r="A158" s="105">
        <f t="shared" si="14"/>
        <v>116000</v>
      </c>
      <c r="B158" s="63"/>
      <c r="D158" s="70"/>
      <c r="E158" s="71">
        <f t="shared" si="9"/>
        <v>2.5774811113461085</v>
      </c>
      <c r="F158" s="72">
        <f t="shared" si="15"/>
        <v>0</v>
      </c>
      <c r="G158" s="73">
        <f t="shared" si="16"/>
        <v>0</v>
      </c>
      <c r="H158" s="118">
        <f t="shared" si="12"/>
        <v>114432.56909558698</v>
      </c>
      <c r="I158" s="118">
        <f t="shared" si="13"/>
        <v>117567.43090441302</v>
      </c>
    </row>
    <row r="159" spans="1:9" x14ac:dyDescent="0.3">
      <c r="A159" s="105">
        <f t="shared" si="14"/>
        <v>117000</v>
      </c>
      <c r="B159" s="63"/>
      <c r="D159" s="70"/>
      <c r="E159" s="71">
        <f t="shared" si="9"/>
        <v>2.4112515834513397</v>
      </c>
      <c r="F159" s="72">
        <f t="shared" si="15"/>
        <v>0</v>
      </c>
      <c r="G159" s="73">
        <f t="shared" si="16"/>
        <v>0</v>
      </c>
      <c r="H159" s="118">
        <f t="shared" si="12"/>
        <v>115448.16529367257</v>
      </c>
      <c r="I159" s="118">
        <f t="shared" si="13"/>
        <v>118551.83470632743</v>
      </c>
    </row>
    <row r="160" spans="1:9" x14ac:dyDescent="0.3">
      <c r="A160" s="105">
        <f t="shared" si="14"/>
        <v>118000</v>
      </c>
      <c r="B160" s="63"/>
      <c r="D160" s="70"/>
      <c r="E160" s="71">
        <f t="shared" si="9"/>
        <v>2.255742698987278</v>
      </c>
      <c r="F160" s="72">
        <f t="shared" si="15"/>
        <v>0</v>
      </c>
      <c r="G160" s="73">
        <f t="shared" si="16"/>
        <v>0</v>
      </c>
      <c r="H160" s="118">
        <f t="shared" si="12"/>
        <v>116463.60630699435</v>
      </c>
      <c r="I160" s="118">
        <f t="shared" si="13"/>
        <v>119536.39369300565</v>
      </c>
    </row>
    <row r="161" spans="1:9" x14ac:dyDescent="0.3">
      <c r="A161" s="105">
        <f t="shared" si="14"/>
        <v>119000</v>
      </c>
      <c r="B161" s="63"/>
      <c r="D161" s="70"/>
      <c r="E161" s="71">
        <f t="shared" ref="E161:E168" si="17">IF(A161&lt;=$C$22,$C$18*EXP(-A161/$C$20),$C$19*EXP(-(A161-$C$22)/$C$21))</f>
        <v>2.1102630513366729</v>
      </c>
      <c r="F161" s="72">
        <f t="shared" si="15"/>
        <v>0</v>
      </c>
      <c r="G161" s="73">
        <f t="shared" ref="G161:G168" si="18">IF(A161&lt;=$C$22,($C$5-$C$8)*(F161/$C$12)^(1/$C$11)+$C$8, ($C$29-$C$8)*(F161/$C$30)^(1/$C$11)+$C$8)</f>
        <v>0</v>
      </c>
      <c r="H161" s="118">
        <f t="shared" si="12"/>
        <v>117478.89367966648</v>
      </c>
      <c r="I161" s="118">
        <f t="shared" si="13"/>
        <v>120521.10632033352</v>
      </c>
    </row>
    <row r="162" spans="1:9" x14ac:dyDescent="0.3">
      <c r="A162" s="105">
        <f t="shared" si="14"/>
        <v>120000</v>
      </c>
      <c r="B162" s="63"/>
      <c r="D162" s="70"/>
      <c r="E162" s="71">
        <f t="shared" si="17"/>
        <v>1.9741658247795932</v>
      </c>
      <c r="F162" s="72">
        <f t="shared" ref="F162:F168" si="19">IF(A162&lt;=$C$22,IF($C$12*(1-$C$26*(EXP(A162/$C$20)-1))&gt;0,$C$12*(1-$C$26*(EXP(A162/$C$20)-1)),0),IF($C$30*(1-$C$28*(EXP((A162-$C$22)/$C$21)-1))&gt;0,$C$30*(1-$C$28*(EXP((A162-$C$22)/$C$21)-1)),0))</f>
        <v>0</v>
      </c>
      <c r="G162" s="73">
        <f t="shared" si="18"/>
        <v>0</v>
      </c>
      <c r="H162" s="118">
        <f t="shared" ref="H162:H168" si="20">IF($C$15=0,A162-$C$6/2, A162-$C$6*EXP(-A162/$C$15)/2)</f>
        <v>118494.02894043899</v>
      </c>
      <c r="I162" s="118">
        <f t="shared" ref="I162:I168" si="21">IF($C$15=0,A162+$C$6/2, A162+$C$6*EXP(-A162/$C$15)/2)</f>
        <v>121505.97105956101</v>
      </c>
    </row>
    <row r="163" spans="1:9" x14ac:dyDescent="0.3">
      <c r="A163" s="105">
        <f t="shared" si="14"/>
        <v>121000</v>
      </c>
      <c r="B163" s="63"/>
      <c r="D163" s="70"/>
      <c r="E163" s="71">
        <f t="shared" si="17"/>
        <v>1.846845918692013</v>
      </c>
      <c r="F163" s="72">
        <f t="shared" si="19"/>
        <v>0</v>
      </c>
      <c r="G163" s="73">
        <f t="shared" si="18"/>
        <v>0</v>
      </c>
      <c r="H163" s="118">
        <f t="shared" si="20"/>
        <v>119509.01360285057</v>
      </c>
      <c r="I163" s="118">
        <f t="shared" si="21"/>
        <v>122490.98639714943</v>
      </c>
    </row>
    <row r="164" spans="1:9" x14ac:dyDescent="0.3">
      <c r="A164" s="105">
        <f t="shared" si="14"/>
        <v>122000</v>
      </c>
      <c r="B164" s="63"/>
      <c r="D164" s="70"/>
      <c r="E164" s="71">
        <f t="shared" si="17"/>
        <v>1.7277372572135139</v>
      </c>
      <c r="F164" s="72">
        <f t="shared" si="19"/>
        <v>0</v>
      </c>
      <c r="G164" s="73">
        <f t="shared" si="18"/>
        <v>0</v>
      </c>
      <c r="H164" s="118">
        <f t="shared" si="20"/>
        <v>120523.84916537993</v>
      </c>
      <c r="I164" s="118">
        <f t="shared" si="21"/>
        <v>123476.15083462007</v>
      </c>
    </row>
    <row r="165" spans="1:9" x14ac:dyDescent="0.3">
      <c r="A165" s="105">
        <f t="shared" si="14"/>
        <v>123000</v>
      </c>
      <c r="B165" s="63"/>
      <c r="D165" s="70"/>
      <c r="E165" s="71">
        <f t="shared" si="17"/>
        <v>1.616310272422611</v>
      </c>
      <c r="F165" s="72">
        <f t="shared" si="19"/>
        <v>0</v>
      </c>
      <c r="G165" s="73">
        <f t="shared" si="18"/>
        <v>0</v>
      </c>
      <c r="H165" s="118">
        <f t="shared" si="20"/>
        <v>121538.53711159571</v>
      </c>
      <c r="I165" s="118">
        <f t="shared" si="21"/>
        <v>124461.46288840429</v>
      </c>
    </row>
    <row r="166" spans="1:9" x14ac:dyDescent="0.3">
      <c r="A166" s="105">
        <f t="shared" si="14"/>
        <v>124000</v>
      </c>
      <c r="B166" s="63"/>
      <c r="D166" s="70"/>
      <c r="E166" s="71">
        <f t="shared" si="17"/>
        <v>1.5120695498297101</v>
      </c>
      <c r="F166" s="72">
        <f t="shared" si="19"/>
        <v>0</v>
      </c>
      <c r="G166" s="73">
        <f t="shared" si="18"/>
        <v>0</v>
      </c>
      <c r="H166" s="118">
        <f t="shared" si="20"/>
        <v>122553.07891030474</v>
      </c>
      <c r="I166" s="118">
        <f t="shared" si="21"/>
        <v>125446.92108969526</v>
      </c>
    </row>
    <row r="167" spans="1:9" x14ac:dyDescent="0.3">
      <c r="A167" s="105">
        <f t="shared" si="14"/>
        <v>125000</v>
      </c>
      <c r="B167" s="63"/>
      <c r="D167" s="70"/>
      <c r="E167" s="71">
        <f t="shared" si="17"/>
        <v>1.414551625719308</v>
      </c>
      <c r="F167" s="72">
        <f t="shared" si="19"/>
        <v>0</v>
      </c>
      <c r="G167" s="73">
        <f t="shared" si="18"/>
        <v>0</v>
      </c>
      <c r="H167" s="118">
        <f t="shared" si="20"/>
        <v>123567.47601569905</v>
      </c>
      <c r="I167" s="118">
        <f t="shared" si="21"/>
        <v>126432.52398430095</v>
      </c>
    </row>
    <row r="168" spans="1:9" ht="15" thickBot="1" x14ac:dyDescent="0.35">
      <c r="A168" s="106">
        <f t="shared" si="14"/>
        <v>126000</v>
      </c>
      <c r="B168" s="77"/>
      <c r="C168" s="26"/>
      <c r="D168" s="78"/>
      <c r="E168" s="79">
        <f t="shared" si="17"/>
        <v>1.3233229265482411</v>
      </c>
      <c r="F168" s="80">
        <f t="shared" si="19"/>
        <v>0</v>
      </c>
      <c r="G168" s="81">
        <f t="shared" si="18"/>
        <v>0</v>
      </c>
      <c r="H168" s="119">
        <f t="shared" si="20"/>
        <v>124581.72986750116</v>
      </c>
      <c r="I168" s="119">
        <f t="shared" si="21"/>
        <v>127418.27013249884</v>
      </c>
    </row>
    <row r="169" spans="1:9" x14ac:dyDescent="0.3">
      <c r="B169" s="65"/>
      <c r="C169" s="65"/>
      <c r="D169" s="65"/>
    </row>
  </sheetData>
  <mergeCells count="7">
    <mergeCell ref="F26:I30"/>
    <mergeCell ref="A3:D3"/>
    <mergeCell ref="F3:I3"/>
    <mergeCell ref="A10:D10"/>
    <mergeCell ref="A17:D17"/>
    <mergeCell ref="A25:D25"/>
    <mergeCell ref="F25:I25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9"/>
  <sheetViews>
    <sheetView workbookViewId="0">
      <selection activeCell="C7" sqref="C7"/>
    </sheetView>
  </sheetViews>
  <sheetFormatPr defaultColWidth="8.44140625" defaultRowHeight="14.4" x14ac:dyDescent="0.3"/>
  <cols>
    <col min="1" max="1" width="20.33203125" style="3" customWidth="1"/>
    <col min="2" max="2" width="6.6640625" style="21" customWidth="1"/>
    <col min="3" max="3" width="7.44140625" style="21" customWidth="1"/>
    <col min="4" max="4" width="8.109375" style="21" customWidth="1"/>
    <col min="5" max="5" width="10" style="3" customWidth="1"/>
    <col min="6" max="6" width="9.33203125" style="3" bestFit="1" customWidth="1"/>
    <col min="7" max="7" width="6.88671875" style="3" customWidth="1"/>
    <col min="8" max="8" width="10.44140625" style="3" bestFit="1" customWidth="1"/>
    <col min="9" max="12" width="6.44140625" style="3" customWidth="1"/>
    <col min="13" max="13" width="10.109375" style="3" bestFit="1" customWidth="1"/>
    <col min="14" max="17" width="6.44140625" style="3" customWidth="1"/>
    <col min="18" max="19" width="9.44140625" style="3" customWidth="1"/>
    <col min="20" max="20" width="9.88671875" style="3" customWidth="1"/>
    <col min="21" max="22" width="6.44140625" style="3" customWidth="1"/>
    <col min="23" max="23" width="8" style="3" customWidth="1"/>
    <col min="24" max="24" width="6.88671875" style="3" customWidth="1"/>
    <col min="25" max="256" width="8.44140625" style="3"/>
    <col min="257" max="257" width="17.88671875" style="3" customWidth="1"/>
    <col min="258" max="258" width="6.6640625" style="3" customWidth="1"/>
    <col min="259" max="259" width="7.44140625" style="3" customWidth="1"/>
    <col min="260" max="260" width="8.109375" style="3" customWidth="1"/>
    <col min="261" max="261" width="10" style="3" customWidth="1"/>
    <col min="262" max="262" width="8" style="3" customWidth="1"/>
    <col min="263" max="263" width="6.88671875" style="3" customWidth="1"/>
    <col min="264" max="264" width="7.44140625" style="3" customWidth="1"/>
    <col min="265" max="273" width="6.44140625" style="3" customWidth="1"/>
    <col min="274" max="275" width="9.44140625" style="3" customWidth="1"/>
    <col min="276" max="276" width="9.88671875" style="3" customWidth="1"/>
    <col min="277" max="278" width="6.44140625" style="3" customWidth="1"/>
    <col min="279" max="279" width="8" style="3" customWidth="1"/>
    <col min="280" max="280" width="6.88671875" style="3" customWidth="1"/>
    <col min="281" max="512" width="8.44140625" style="3"/>
    <col min="513" max="513" width="17.88671875" style="3" customWidth="1"/>
    <col min="514" max="514" width="6.6640625" style="3" customWidth="1"/>
    <col min="515" max="515" width="7.44140625" style="3" customWidth="1"/>
    <col min="516" max="516" width="8.109375" style="3" customWidth="1"/>
    <col min="517" max="517" width="10" style="3" customWidth="1"/>
    <col min="518" max="518" width="8" style="3" customWidth="1"/>
    <col min="519" max="519" width="6.88671875" style="3" customWidth="1"/>
    <col min="520" max="520" width="7.44140625" style="3" customWidth="1"/>
    <col min="521" max="529" width="6.44140625" style="3" customWidth="1"/>
    <col min="530" max="531" width="9.44140625" style="3" customWidth="1"/>
    <col min="532" max="532" width="9.88671875" style="3" customWidth="1"/>
    <col min="533" max="534" width="6.44140625" style="3" customWidth="1"/>
    <col min="535" max="535" width="8" style="3" customWidth="1"/>
    <col min="536" max="536" width="6.88671875" style="3" customWidth="1"/>
    <col min="537" max="768" width="8.44140625" style="3"/>
    <col min="769" max="769" width="17.88671875" style="3" customWidth="1"/>
    <col min="770" max="770" width="6.6640625" style="3" customWidth="1"/>
    <col min="771" max="771" width="7.44140625" style="3" customWidth="1"/>
    <col min="772" max="772" width="8.109375" style="3" customWidth="1"/>
    <col min="773" max="773" width="10" style="3" customWidth="1"/>
    <col min="774" max="774" width="8" style="3" customWidth="1"/>
    <col min="775" max="775" width="6.88671875" style="3" customWidth="1"/>
    <col min="776" max="776" width="7.44140625" style="3" customWidth="1"/>
    <col min="777" max="785" width="6.44140625" style="3" customWidth="1"/>
    <col min="786" max="787" width="9.44140625" style="3" customWidth="1"/>
    <col min="788" max="788" width="9.88671875" style="3" customWidth="1"/>
    <col min="789" max="790" width="6.44140625" style="3" customWidth="1"/>
    <col min="791" max="791" width="8" style="3" customWidth="1"/>
    <col min="792" max="792" width="6.88671875" style="3" customWidth="1"/>
    <col min="793" max="1024" width="8.44140625" style="3"/>
    <col min="1025" max="1025" width="17.88671875" style="3" customWidth="1"/>
    <col min="1026" max="1026" width="6.6640625" style="3" customWidth="1"/>
    <col min="1027" max="1027" width="7.44140625" style="3" customWidth="1"/>
    <col min="1028" max="1028" width="8.109375" style="3" customWidth="1"/>
    <col min="1029" max="1029" width="10" style="3" customWidth="1"/>
    <col min="1030" max="1030" width="8" style="3" customWidth="1"/>
    <col min="1031" max="1031" width="6.88671875" style="3" customWidth="1"/>
    <col min="1032" max="1032" width="7.44140625" style="3" customWidth="1"/>
    <col min="1033" max="1041" width="6.44140625" style="3" customWidth="1"/>
    <col min="1042" max="1043" width="9.44140625" style="3" customWidth="1"/>
    <col min="1044" max="1044" width="9.88671875" style="3" customWidth="1"/>
    <col min="1045" max="1046" width="6.44140625" style="3" customWidth="1"/>
    <col min="1047" max="1047" width="8" style="3" customWidth="1"/>
    <col min="1048" max="1048" width="6.88671875" style="3" customWidth="1"/>
    <col min="1049" max="1280" width="8.44140625" style="3"/>
    <col min="1281" max="1281" width="17.88671875" style="3" customWidth="1"/>
    <col min="1282" max="1282" width="6.6640625" style="3" customWidth="1"/>
    <col min="1283" max="1283" width="7.44140625" style="3" customWidth="1"/>
    <col min="1284" max="1284" width="8.109375" style="3" customWidth="1"/>
    <col min="1285" max="1285" width="10" style="3" customWidth="1"/>
    <col min="1286" max="1286" width="8" style="3" customWidth="1"/>
    <col min="1287" max="1287" width="6.88671875" style="3" customWidth="1"/>
    <col min="1288" max="1288" width="7.44140625" style="3" customWidth="1"/>
    <col min="1289" max="1297" width="6.44140625" style="3" customWidth="1"/>
    <col min="1298" max="1299" width="9.44140625" style="3" customWidth="1"/>
    <col min="1300" max="1300" width="9.88671875" style="3" customWidth="1"/>
    <col min="1301" max="1302" width="6.44140625" style="3" customWidth="1"/>
    <col min="1303" max="1303" width="8" style="3" customWidth="1"/>
    <col min="1304" max="1304" width="6.88671875" style="3" customWidth="1"/>
    <col min="1305" max="1536" width="8.44140625" style="3"/>
    <col min="1537" max="1537" width="17.88671875" style="3" customWidth="1"/>
    <col min="1538" max="1538" width="6.6640625" style="3" customWidth="1"/>
    <col min="1539" max="1539" width="7.44140625" style="3" customWidth="1"/>
    <col min="1540" max="1540" width="8.109375" style="3" customWidth="1"/>
    <col min="1541" max="1541" width="10" style="3" customWidth="1"/>
    <col min="1542" max="1542" width="8" style="3" customWidth="1"/>
    <col min="1543" max="1543" width="6.88671875" style="3" customWidth="1"/>
    <col min="1544" max="1544" width="7.44140625" style="3" customWidth="1"/>
    <col min="1545" max="1553" width="6.44140625" style="3" customWidth="1"/>
    <col min="1554" max="1555" width="9.44140625" style="3" customWidth="1"/>
    <col min="1556" max="1556" width="9.88671875" style="3" customWidth="1"/>
    <col min="1557" max="1558" width="6.44140625" style="3" customWidth="1"/>
    <col min="1559" max="1559" width="8" style="3" customWidth="1"/>
    <col min="1560" max="1560" width="6.88671875" style="3" customWidth="1"/>
    <col min="1561" max="1792" width="8.44140625" style="3"/>
    <col min="1793" max="1793" width="17.88671875" style="3" customWidth="1"/>
    <col min="1794" max="1794" width="6.6640625" style="3" customWidth="1"/>
    <col min="1795" max="1795" width="7.44140625" style="3" customWidth="1"/>
    <col min="1796" max="1796" width="8.109375" style="3" customWidth="1"/>
    <col min="1797" max="1797" width="10" style="3" customWidth="1"/>
    <col min="1798" max="1798" width="8" style="3" customWidth="1"/>
    <col min="1799" max="1799" width="6.88671875" style="3" customWidth="1"/>
    <col min="1800" max="1800" width="7.44140625" style="3" customWidth="1"/>
    <col min="1801" max="1809" width="6.44140625" style="3" customWidth="1"/>
    <col min="1810" max="1811" width="9.44140625" style="3" customWidth="1"/>
    <col min="1812" max="1812" width="9.88671875" style="3" customWidth="1"/>
    <col min="1813" max="1814" width="6.44140625" style="3" customWidth="1"/>
    <col min="1815" max="1815" width="8" style="3" customWidth="1"/>
    <col min="1816" max="1816" width="6.88671875" style="3" customWidth="1"/>
    <col min="1817" max="2048" width="8.44140625" style="3"/>
    <col min="2049" max="2049" width="17.88671875" style="3" customWidth="1"/>
    <col min="2050" max="2050" width="6.6640625" style="3" customWidth="1"/>
    <col min="2051" max="2051" width="7.44140625" style="3" customWidth="1"/>
    <col min="2052" max="2052" width="8.109375" style="3" customWidth="1"/>
    <col min="2053" max="2053" width="10" style="3" customWidth="1"/>
    <col min="2054" max="2054" width="8" style="3" customWidth="1"/>
    <col min="2055" max="2055" width="6.88671875" style="3" customWidth="1"/>
    <col min="2056" max="2056" width="7.44140625" style="3" customWidth="1"/>
    <col min="2057" max="2065" width="6.44140625" style="3" customWidth="1"/>
    <col min="2066" max="2067" width="9.44140625" style="3" customWidth="1"/>
    <col min="2068" max="2068" width="9.88671875" style="3" customWidth="1"/>
    <col min="2069" max="2070" width="6.44140625" style="3" customWidth="1"/>
    <col min="2071" max="2071" width="8" style="3" customWidth="1"/>
    <col min="2072" max="2072" width="6.88671875" style="3" customWidth="1"/>
    <col min="2073" max="2304" width="8.44140625" style="3"/>
    <col min="2305" max="2305" width="17.88671875" style="3" customWidth="1"/>
    <col min="2306" max="2306" width="6.6640625" style="3" customWidth="1"/>
    <col min="2307" max="2307" width="7.44140625" style="3" customWidth="1"/>
    <col min="2308" max="2308" width="8.109375" style="3" customWidth="1"/>
    <col min="2309" max="2309" width="10" style="3" customWidth="1"/>
    <col min="2310" max="2310" width="8" style="3" customWidth="1"/>
    <col min="2311" max="2311" width="6.88671875" style="3" customWidth="1"/>
    <col min="2312" max="2312" width="7.44140625" style="3" customWidth="1"/>
    <col min="2313" max="2321" width="6.44140625" style="3" customWidth="1"/>
    <col min="2322" max="2323" width="9.44140625" style="3" customWidth="1"/>
    <col min="2324" max="2324" width="9.88671875" style="3" customWidth="1"/>
    <col min="2325" max="2326" width="6.44140625" style="3" customWidth="1"/>
    <col min="2327" max="2327" width="8" style="3" customWidth="1"/>
    <col min="2328" max="2328" width="6.88671875" style="3" customWidth="1"/>
    <col min="2329" max="2560" width="8.44140625" style="3"/>
    <col min="2561" max="2561" width="17.88671875" style="3" customWidth="1"/>
    <col min="2562" max="2562" width="6.6640625" style="3" customWidth="1"/>
    <col min="2563" max="2563" width="7.44140625" style="3" customWidth="1"/>
    <col min="2564" max="2564" width="8.109375" style="3" customWidth="1"/>
    <col min="2565" max="2565" width="10" style="3" customWidth="1"/>
    <col min="2566" max="2566" width="8" style="3" customWidth="1"/>
    <col min="2567" max="2567" width="6.88671875" style="3" customWidth="1"/>
    <col min="2568" max="2568" width="7.44140625" style="3" customWidth="1"/>
    <col min="2569" max="2577" width="6.44140625" style="3" customWidth="1"/>
    <col min="2578" max="2579" width="9.44140625" style="3" customWidth="1"/>
    <col min="2580" max="2580" width="9.88671875" style="3" customWidth="1"/>
    <col min="2581" max="2582" width="6.44140625" style="3" customWidth="1"/>
    <col min="2583" max="2583" width="8" style="3" customWidth="1"/>
    <col min="2584" max="2584" width="6.88671875" style="3" customWidth="1"/>
    <col min="2585" max="2816" width="8.44140625" style="3"/>
    <col min="2817" max="2817" width="17.88671875" style="3" customWidth="1"/>
    <col min="2818" max="2818" width="6.6640625" style="3" customWidth="1"/>
    <col min="2819" max="2819" width="7.44140625" style="3" customWidth="1"/>
    <col min="2820" max="2820" width="8.109375" style="3" customWidth="1"/>
    <col min="2821" max="2821" width="10" style="3" customWidth="1"/>
    <col min="2822" max="2822" width="8" style="3" customWidth="1"/>
    <col min="2823" max="2823" width="6.88671875" style="3" customWidth="1"/>
    <col min="2824" max="2824" width="7.44140625" style="3" customWidth="1"/>
    <col min="2825" max="2833" width="6.44140625" style="3" customWidth="1"/>
    <col min="2834" max="2835" width="9.44140625" style="3" customWidth="1"/>
    <col min="2836" max="2836" width="9.88671875" style="3" customWidth="1"/>
    <col min="2837" max="2838" width="6.44140625" style="3" customWidth="1"/>
    <col min="2839" max="2839" width="8" style="3" customWidth="1"/>
    <col min="2840" max="2840" width="6.88671875" style="3" customWidth="1"/>
    <col min="2841" max="3072" width="8.44140625" style="3"/>
    <col min="3073" max="3073" width="17.88671875" style="3" customWidth="1"/>
    <col min="3074" max="3074" width="6.6640625" style="3" customWidth="1"/>
    <col min="3075" max="3075" width="7.44140625" style="3" customWidth="1"/>
    <col min="3076" max="3076" width="8.109375" style="3" customWidth="1"/>
    <col min="3077" max="3077" width="10" style="3" customWidth="1"/>
    <col min="3078" max="3078" width="8" style="3" customWidth="1"/>
    <col min="3079" max="3079" width="6.88671875" style="3" customWidth="1"/>
    <col min="3080" max="3080" width="7.44140625" style="3" customWidth="1"/>
    <col min="3081" max="3089" width="6.44140625" style="3" customWidth="1"/>
    <col min="3090" max="3091" width="9.44140625" style="3" customWidth="1"/>
    <col min="3092" max="3092" width="9.88671875" style="3" customWidth="1"/>
    <col min="3093" max="3094" width="6.44140625" style="3" customWidth="1"/>
    <col min="3095" max="3095" width="8" style="3" customWidth="1"/>
    <col min="3096" max="3096" width="6.88671875" style="3" customWidth="1"/>
    <col min="3097" max="3328" width="8.44140625" style="3"/>
    <col min="3329" max="3329" width="17.88671875" style="3" customWidth="1"/>
    <col min="3330" max="3330" width="6.6640625" style="3" customWidth="1"/>
    <col min="3331" max="3331" width="7.44140625" style="3" customWidth="1"/>
    <col min="3332" max="3332" width="8.109375" style="3" customWidth="1"/>
    <col min="3333" max="3333" width="10" style="3" customWidth="1"/>
    <col min="3334" max="3334" width="8" style="3" customWidth="1"/>
    <col min="3335" max="3335" width="6.88671875" style="3" customWidth="1"/>
    <col min="3336" max="3336" width="7.44140625" style="3" customWidth="1"/>
    <col min="3337" max="3345" width="6.44140625" style="3" customWidth="1"/>
    <col min="3346" max="3347" width="9.44140625" style="3" customWidth="1"/>
    <col min="3348" max="3348" width="9.88671875" style="3" customWidth="1"/>
    <col min="3349" max="3350" width="6.44140625" style="3" customWidth="1"/>
    <col min="3351" max="3351" width="8" style="3" customWidth="1"/>
    <col min="3352" max="3352" width="6.88671875" style="3" customWidth="1"/>
    <col min="3353" max="3584" width="8.44140625" style="3"/>
    <col min="3585" max="3585" width="17.88671875" style="3" customWidth="1"/>
    <col min="3586" max="3586" width="6.6640625" style="3" customWidth="1"/>
    <col min="3587" max="3587" width="7.44140625" style="3" customWidth="1"/>
    <col min="3588" max="3588" width="8.109375" style="3" customWidth="1"/>
    <col min="3589" max="3589" width="10" style="3" customWidth="1"/>
    <col min="3590" max="3590" width="8" style="3" customWidth="1"/>
    <col min="3591" max="3591" width="6.88671875" style="3" customWidth="1"/>
    <col min="3592" max="3592" width="7.44140625" style="3" customWidth="1"/>
    <col min="3593" max="3601" width="6.44140625" style="3" customWidth="1"/>
    <col min="3602" max="3603" width="9.44140625" style="3" customWidth="1"/>
    <col min="3604" max="3604" width="9.88671875" style="3" customWidth="1"/>
    <col min="3605" max="3606" width="6.44140625" style="3" customWidth="1"/>
    <col min="3607" max="3607" width="8" style="3" customWidth="1"/>
    <col min="3608" max="3608" width="6.88671875" style="3" customWidth="1"/>
    <col min="3609" max="3840" width="8.44140625" style="3"/>
    <col min="3841" max="3841" width="17.88671875" style="3" customWidth="1"/>
    <col min="3842" max="3842" width="6.6640625" style="3" customWidth="1"/>
    <col min="3843" max="3843" width="7.44140625" style="3" customWidth="1"/>
    <col min="3844" max="3844" width="8.109375" style="3" customWidth="1"/>
    <col min="3845" max="3845" width="10" style="3" customWidth="1"/>
    <col min="3846" max="3846" width="8" style="3" customWidth="1"/>
    <col min="3847" max="3847" width="6.88671875" style="3" customWidth="1"/>
    <col min="3848" max="3848" width="7.44140625" style="3" customWidth="1"/>
    <col min="3849" max="3857" width="6.44140625" style="3" customWidth="1"/>
    <col min="3858" max="3859" width="9.44140625" style="3" customWidth="1"/>
    <col min="3860" max="3860" width="9.88671875" style="3" customWidth="1"/>
    <col min="3861" max="3862" width="6.44140625" style="3" customWidth="1"/>
    <col min="3863" max="3863" width="8" style="3" customWidth="1"/>
    <col min="3864" max="3864" width="6.88671875" style="3" customWidth="1"/>
    <col min="3865" max="4096" width="8.44140625" style="3"/>
    <col min="4097" max="4097" width="17.88671875" style="3" customWidth="1"/>
    <col min="4098" max="4098" width="6.6640625" style="3" customWidth="1"/>
    <col min="4099" max="4099" width="7.44140625" style="3" customWidth="1"/>
    <col min="4100" max="4100" width="8.109375" style="3" customWidth="1"/>
    <col min="4101" max="4101" width="10" style="3" customWidth="1"/>
    <col min="4102" max="4102" width="8" style="3" customWidth="1"/>
    <col min="4103" max="4103" width="6.88671875" style="3" customWidth="1"/>
    <col min="4104" max="4104" width="7.44140625" style="3" customWidth="1"/>
    <col min="4105" max="4113" width="6.44140625" style="3" customWidth="1"/>
    <col min="4114" max="4115" width="9.44140625" style="3" customWidth="1"/>
    <col min="4116" max="4116" width="9.88671875" style="3" customWidth="1"/>
    <col min="4117" max="4118" width="6.44140625" style="3" customWidth="1"/>
    <col min="4119" max="4119" width="8" style="3" customWidth="1"/>
    <col min="4120" max="4120" width="6.88671875" style="3" customWidth="1"/>
    <col min="4121" max="4352" width="8.44140625" style="3"/>
    <col min="4353" max="4353" width="17.88671875" style="3" customWidth="1"/>
    <col min="4354" max="4354" width="6.6640625" style="3" customWidth="1"/>
    <col min="4355" max="4355" width="7.44140625" style="3" customWidth="1"/>
    <col min="4356" max="4356" width="8.109375" style="3" customWidth="1"/>
    <col min="4357" max="4357" width="10" style="3" customWidth="1"/>
    <col min="4358" max="4358" width="8" style="3" customWidth="1"/>
    <col min="4359" max="4359" width="6.88671875" style="3" customWidth="1"/>
    <col min="4360" max="4360" width="7.44140625" style="3" customWidth="1"/>
    <col min="4361" max="4369" width="6.44140625" style="3" customWidth="1"/>
    <col min="4370" max="4371" width="9.44140625" style="3" customWidth="1"/>
    <col min="4372" max="4372" width="9.88671875" style="3" customWidth="1"/>
    <col min="4373" max="4374" width="6.44140625" style="3" customWidth="1"/>
    <col min="4375" max="4375" width="8" style="3" customWidth="1"/>
    <col min="4376" max="4376" width="6.88671875" style="3" customWidth="1"/>
    <col min="4377" max="4608" width="8.44140625" style="3"/>
    <col min="4609" max="4609" width="17.88671875" style="3" customWidth="1"/>
    <col min="4610" max="4610" width="6.6640625" style="3" customWidth="1"/>
    <col min="4611" max="4611" width="7.44140625" style="3" customWidth="1"/>
    <col min="4612" max="4612" width="8.109375" style="3" customWidth="1"/>
    <col min="4613" max="4613" width="10" style="3" customWidth="1"/>
    <col min="4614" max="4614" width="8" style="3" customWidth="1"/>
    <col min="4615" max="4615" width="6.88671875" style="3" customWidth="1"/>
    <col min="4616" max="4616" width="7.44140625" style="3" customWidth="1"/>
    <col min="4617" max="4625" width="6.44140625" style="3" customWidth="1"/>
    <col min="4626" max="4627" width="9.44140625" style="3" customWidth="1"/>
    <col min="4628" max="4628" width="9.88671875" style="3" customWidth="1"/>
    <col min="4629" max="4630" width="6.44140625" style="3" customWidth="1"/>
    <col min="4631" max="4631" width="8" style="3" customWidth="1"/>
    <col min="4632" max="4632" width="6.88671875" style="3" customWidth="1"/>
    <col min="4633" max="4864" width="8.44140625" style="3"/>
    <col min="4865" max="4865" width="17.88671875" style="3" customWidth="1"/>
    <col min="4866" max="4866" width="6.6640625" style="3" customWidth="1"/>
    <col min="4867" max="4867" width="7.44140625" style="3" customWidth="1"/>
    <col min="4868" max="4868" width="8.109375" style="3" customWidth="1"/>
    <col min="4869" max="4869" width="10" style="3" customWidth="1"/>
    <col min="4870" max="4870" width="8" style="3" customWidth="1"/>
    <col min="4871" max="4871" width="6.88671875" style="3" customWidth="1"/>
    <col min="4872" max="4872" width="7.44140625" style="3" customWidth="1"/>
    <col min="4873" max="4881" width="6.44140625" style="3" customWidth="1"/>
    <col min="4882" max="4883" width="9.44140625" style="3" customWidth="1"/>
    <col min="4884" max="4884" width="9.88671875" style="3" customWidth="1"/>
    <col min="4885" max="4886" width="6.44140625" style="3" customWidth="1"/>
    <col min="4887" max="4887" width="8" style="3" customWidth="1"/>
    <col min="4888" max="4888" width="6.88671875" style="3" customWidth="1"/>
    <col min="4889" max="5120" width="8.44140625" style="3"/>
    <col min="5121" max="5121" width="17.88671875" style="3" customWidth="1"/>
    <col min="5122" max="5122" width="6.6640625" style="3" customWidth="1"/>
    <col min="5123" max="5123" width="7.44140625" style="3" customWidth="1"/>
    <col min="5124" max="5124" width="8.109375" style="3" customWidth="1"/>
    <col min="5125" max="5125" width="10" style="3" customWidth="1"/>
    <col min="5126" max="5126" width="8" style="3" customWidth="1"/>
    <col min="5127" max="5127" width="6.88671875" style="3" customWidth="1"/>
    <col min="5128" max="5128" width="7.44140625" style="3" customWidth="1"/>
    <col min="5129" max="5137" width="6.44140625" style="3" customWidth="1"/>
    <col min="5138" max="5139" width="9.44140625" style="3" customWidth="1"/>
    <col min="5140" max="5140" width="9.88671875" style="3" customWidth="1"/>
    <col min="5141" max="5142" width="6.44140625" style="3" customWidth="1"/>
    <col min="5143" max="5143" width="8" style="3" customWidth="1"/>
    <col min="5144" max="5144" width="6.88671875" style="3" customWidth="1"/>
    <col min="5145" max="5376" width="8.44140625" style="3"/>
    <col min="5377" max="5377" width="17.88671875" style="3" customWidth="1"/>
    <col min="5378" max="5378" width="6.6640625" style="3" customWidth="1"/>
    <col min="5379" max="5379" width="7.44140625" style="3" customWidth="1"/>
    <col min="5380" max="5380" width="8.109375" style="3" customWidth="1"/>
    <col min="5381" max="5381" width="10" style="3" customWidth="1"/>
    <col min="5382" max="5382" width="8" style="3" customWidth="1"/>
    <col min="5383" max="5383" width="6.88671875" style="3" customWidth="1"/>
    <col min="5384" max="5384" width="7.44140625" style="3" customWidth="1"/>
    <col min="5385" max="5393" width="6.44140625" style="3" customWidth="1"/>
    <col min="5394" max="5395" width="9.44140625" style="3" customWidth="1"/>
    <col min="5396" max="5396" width="9.88671875" style="3" customWidth="1"/>
    <col min="5397" max="5398" width="6.44140625" style="3" customWidth="1"/>
    <col min="5399" max="5399" width="8" style="3" customWidth="1"/>
    <col min="5400" max="5400" width="6.88671875" style="3" customWidth="1"/>
    <col min="5401" max="5632" width="8.44140625" style="3"/>
    <col min="5633" max="5633" width="17.88671875" style="3" customWidth="1"/>
    <col min="5634" max="5634" width="6.6640625" style="3" customWidth="1"/>
    <col min="5635" max="5635" width="7.44140625" style="3" customWidth="1"/>
    <col min="5636" max="5636" width="8.109375" style="3" customWidth="1"/>
    <col min="5637" max="5637" width="10" style="3" customWidth="1"/>
    <col min="5638" max="5638" width="8" style="3" customWidth="1"/>
    <col min="5639" max="5639" width="6.88671875" style="3" customWidth="1"/>
    <col min="5640" max="5640" width="7.44140625" style="3" customWidth="1"/>
    <col min="5641" max="5649" width="6.44140625" style="3" customWidth="1"/>
    <col min="5650" max="5651" width="9.44140625" style="3" customWidth="1"/>
    <col min="5652" max="5652" width="9.88671875" style="3" customWidth="1"/>
    <col min="5653" max="5654" width="6.44140625" style="3" customWidth="1"/>
    <col min="5655" max="5655" width="8" style="3" customWidth="1"/>
    <col min="5656" max="5656" width="6.88671875" style="3" customWidth="1"/>
    <col min="5657" max="5888" width="8.44140625" style="3"/>
    <col min="5889" max="5889" width="17.88671875" style="3" customWidth="1"/>
    <col min="5890" max="5890" width="6.6640625" style="3" customWidth="1"/>
    <col min="5891" max="5891" width="7.44140625" style="3" customWidth="1"/>
    <col min="5892" max="5892" width="8.109375" style="3" customWidth="1"/>
    <col min="5893" max="5893" width="10" style="3" customWidth="1"/>
    <col min="5894" max="5894" width="8" style="3" customWidth="1"/>
    <col min="5895" max="5895" width="6.88671875" style="3" customWidth="1"/>
    <col min="5896" max="5896" width="7.44140625" style="3" customWidth="1"/>
    <col min="5897" max="5905" width="6.44140625" style="3" customWidth="1"/>
    <col min="5906" max="5907" width="9.44140625" style="3" customWidth="1"/>
    <col min="5908" max="5908" width="9.88671875" style="3" customWidth="1"/>
    <col min="5909" max="5910" width="6.44140625" style="3" customWidth="1"/>
    <col min="5911" max="5911" width="8" style="3" customWidth="1"/>
    <col min="5912" max="5912" width="6.88671875" style="3" customWidth="1"/>
    <col min="5913" max="6144" width="8.44140625" style="3"/>
    <col min="6145" max="6145" width="17.88671875" style="3" customWidth="1"/>
    <col min="6146" max="6146" width="6.6640625" style="3" customWidth="1"/>
    <col min="6147" max="6147" width="7.44140625" style="3" customWidth="1"/>
    <col min="6148" max="6148" width="8.109375" style="3" customWidth="1"/>
    <col min="6149" max="6149" width="10" style="3" customWidth="1"/>
    <col min="6150" max="6150" width="8" style="3" customWidth="1"/>
    <col min="6151" max="6151" width="6.88671875" style="3" customWidth="1"/>
    <col min="6152" max="6152" width="7.44140625" style="3" customWidth="1"/>
    <col min="6153" max="6161" width="6.44140625" style="3" customWidth="1"/>
    <col min="6162" max="6163" width="9.44140625" style="3" customWidth="1"/>
    <col min="6164" max="6164" width="9.88671875" style="3" customWidth="1"/>
    <col min="6165" max="6166" width="6.44140625" style="3" customWidth="1"/>
    <col min="6167" max="6167" width="8" style="3" customWidth="1"/>
    <col min="6168" max="6168" width="6.88671875" style="3" customWidth="1"/>
    <col min="6169" max="6400" width="8.44140625" style="3"/>
    <col min="6401" max="6401" width="17.88671875" style="3" customWidth="1"/>
    <col min="6402" max="6402" width="6.6640625" style="3" customWidth="1"/>
    <col min="6403" max="6403" width="7.44140625" style="3" customWidth="1"/>
    <col min="6404" max="6404" width="8.109375" style="3" customWidth="1"/>
    <col min="6405" max="6405" width="10" style="3" customWidth="1"/>
    <col min="6406" max="6406" width="8" style="3" customWidth="1"/>
    <col min="6407" max="6407" width="6.88671875" style="3" customWidth="1"/>
    <col min="6408" max="6408" width="7.44140625" style="3" customWidth="1"/>
    <col min="6409" max="6417" width="6.44140625" style="3" customWidth="1"/>
    <col min="6418" max="6419" width="9.44140625" style="3" customWidth="1"/>
    <col min="6420" max="6420" width="9.88671875" style="3" customWidth="1"/>
    <col min="6421" max="6422" width="6.44140625" style="3" customWidth="1"/>
    <col min="6423" max="6423" width="8" style="3" customWidth="1"/>
    <col min="6424" max="6424" width="6.88671875" style="3" customWidth="1"/>
    <col min="6425" max="6656" width="8.44140625" style="3"/>
    <col min="6657" max="6657" width="17.88671875" style="3" customWidth="1"/>
    <col min="6658" max="6658" width="6.6640625" style="3" customWidth="1"/>
    <col min="6659" max="6659" width="7.44140625" style="3" customWidth="1"/>
    <col min="6660" max="6660" width="8.109375" style="3" customWidth="1"/>
    <col min="6661" max="6661" width="10" style="3" customWidth="1"/>
    <col min="6662" max="6662" width="8" style="3" customWidth="1"/>
    <col min="6663" max="6663" width="6.88671875" style="3" customWidth="1"/>
    <col min="6664" max="6664" width="7.44140625" style="3" customWidth="1"/>
    <col min="6665" max="6673" width="6.44140625" style="3" customWidth="1"/>
    <col min="6674" max="6675" width="9.44140625" style="3" customWidth="1"/>
    <col min="6676" max="6676" width="9.88671875" style="3" customWidth="1"/>
    <col min="6677" max="6678" width="6.44140625" style="3" customWidth="1"/>
    <col min="6679" max="6679" width="8" style="3" customWidth="1"/>
    <col min="6680" max="6680" width="6.88671875" style="3" customWidth="1"/>
    <col min="6681" max="6912" width="8.44140625" style="3"/>
    <col min="6913" max="6913" width="17.88671875" style="3" customWidth="1"/>
    <col min="6914" max="6914" width="6.6640625" style="3" customWidth="1"/>
    <col min="6915" max="6915" width="7.44140625" style="3" customWidth="1"/>
    <col min="6916" max="6916" width="8.109375" style="3" customWidth="1"/>
    <col min="6917" max="6917" width="10" style="3" customWidth="1"/>
    <col min="6918" max="6918" width="8" style="3" customWidth="1"/>
    <col min="6919" max="6919" width="6.88671875" style="3" customWidth="1"/>
    <col min="6920" max="6920" width="7.44140625" style="3" customWidth="1"/>
    <col min="6921" max="6929" width="6.44140625" style="3" customWidth="1"/>
    <col min="6930" max="6931" width="9.44140625" style="3" customWidth="1"/>
    <col min="6932" max="6932" width="9.88671875" style="3" customWidth="1"/>
    <col min="6933" max="6934" width="6.44140625" style="3" customWidth="1"/>
    <col min="6935" max="6935" width="8" style="3" customWidth="1"/>
    <col min="6936" max="6936" width="6.88671875" style="3" customWidth="1"/>
    <col min="6937" max="7168" width="8.44140625" style="3"/>
    <col min="7169" max="7169" width="17.88671875" style="3" customWidth="1"/>
    <col min="7170" max="7170" width="6.6640625" style="3" customWidth="1"/>
    <col min="7171" max="7171" width="7.44140625" style="3" customWidth="1"/>
    <col min="7172" max="7172" width="8.109375" style="3" customWidth="1"/>
    <col min="7173" max="7173" width="10" style="3" customWidth="1"/>
    <col min="7174" max="7174" width="8" style="3" customWidth="1"/>
    <col min="7175" max="7175" width="6.88671875" style="3" customWidth="1"/>
    <col min="7176" max="7176" width="7.44140625" style="3" customWidth="1"/>
    <col min="7177" max="7185" width="6.44140625" style="3" customWidth="1"/>
    <col min="7186" max="7187" width="9.44140625" style="3" customWidth="1"/>
    <col min="7188" max="7188" width="9.88671875" style="3" customWidth="1"/>
    <col min="7189" max="7190" width="6.44140625" style="3" customWidth="1"/>
    <col min="7191" max="7191" width="8" style="3" customWidth="1"/>
    <col min="7192" max="7192" width="6.88671875" style="3" customWidth="1"/>
    <col min="7193" max="7424" width="8.44140625" style="3"/>
    <col min="7425" max="7425" width="17.88671875" style="3" customWidth="1"/>
    <col min="7426" max="7426" width="6.6640625" style="3" customWidth="1"/>
    <col min="7427" max="7427" width="7.44140625" style="3" customWidth="1"/>
    <col min="7428" max="7428" width="8.109375" style="3" customWidth="1"/>
    <col min="7429" max="7429" width="10" style="3" customWidth="1"/>
    <col min="7430" max="7430" width="8" style="3" customWidth="1"/>
    <col min="7431" max="7431" width="6.88671875" style="3" customWidth="1"/>
    <col min="7432" max="7432" width="7.44140625" style="3" customWidth="1"/>
    <col min="7433" max="7441" width="6.44140625" style="3" customWidth="1"/>
    <col min="7442" max="7443" width="9.44140625" style="3" customWidth="1"/>
    <col min="7444" max="7444" width="9.88671875" style="3" customWidth="1"/>
    <col min="7445" max="7446" width="6.44140625" style="3" customWidth="1"/>
    <col min="7447" max="7447" width="8" style="3" customWidth="1"/>
    <col min="7448" max="7448" width="6.88671875" style="3" customWidth="1"/>
    <col min="7449" max="7680" width="8.44140625" style="3"/>
    <col min="7681" max="7681" width="17.88671875" style="3" customWidth="1"/>
    <col min="7682" max="7682" width="6.6640625" style="3" customWidth="1"/>
    <col min="7683" max="7683" width="7.44140625" style="3" customWidth="1"/>
    <col min="7684" max="7684" width="8.109375" style="3" customWidth="1"/>
    <col min="7685" max="7685" width="10" style="3" customWidth="1"/>
    <col min="7686" max="7686" width="8" style="3" customWidth="1"/>
    <col min="7687" max="7687" width="6.88671875" style="3" customWidth="1"/>
    <col min="7688" max="7688" width="7.44140625" style="3" customWidth="1"/>
    <col min="7689" max="7697" width="6.44140625" style="3" customWidth="1"/>
    <col min="7698" max="7699" width="9.44140625" style="3" customWidth="1"/>
    <col min="7700" max="7700" width="9.88671875" style="3" customWidth="1"/>
    <col min="7701" max="7702" width="6.44140625" style="3" customWidth="1"/>
    <col min="7703" max="7703" width="8" style="3" customWidth="1"/>
    <col min="7704" max="7704" width="6.88671875" style="3" customWidth="1"/>
    <col min="7705" max="7936" width="8.44140625" style="3"/>
    <col min="7937" max="7937" width="17.88671875" style="3" customWidth="1"/>
    <col min="7938" max="7938" width="6.6640625" style="3" customWidth="1"/>
    <col min="7939" max="7939" width="7.44140625" style="3" customWidth="1"/>
    <col min="7940" max="7940" width="8.109375" style="3" customWidth="1"/>
    <col min="7941" max="7941" width="10" style="3" customWidth="1"/>
    <col min="7942" max="7942" width="8" style="3" customWidth="1"/>
    <col min="7943" max="7943" width="6.88671875" style="3" customWidth="1"/>
    <col min="7944" max="7944" width="7.44140625" style="3" customWidth="1"/>
    <col min="7945" max="7953" width="6.44140625" style="3" customWidth="1"/>
    <col min="7954" max="7955" width="9.44140625" style="3" customWidth="1"/>
    <col min="7956" max="7956" width="9.88671875" style="3" customWidth="1"/>
    <col min="7957" max="7958" width="6.44140625" style="3" customWidth="1"/>
    <col min="7959" max="7959" width="8" style="3" customWidth="1"/>
    <col min="7960" max="7960" width="6.88671875" style="3" customWidth="1"/>
    <col min="7961" max="8192" width="8.44140625" style="3"/>
    <col min="8193" max="8193" width="17.88671875" style="3" customWidth="1"/>
    <col min="8194" max="8194" width="6.6640625" style="3" customWidth="1"/>
    <col min="8195" max="8195" width="7.44140625" style="3" customWidth="1"/>
    <col min="8196" max="8196" width="8.109375" style="3" customWidth="1"/>
    <col min="8197" max="8197" width="10" style="3" customWidth="1"/>
    <col min="8198" max="8198" width="8" style="3" customWidth="1"/>
    <col min="8199" max="8199" width="6.88671875" style="3" customWidth="1"/>
    <col min="8200" max="8200" width="7.44140625" style="3" customWidth="1"/>
    <col min="8201" max="8209" width="6.44140625" style="3" customWidth="1"/>
    <col min="8210" max="8211" width="9.44140625" style="3" customWidth="1"/>
    <col min="8212" max="8212" width="9.88671875" style="3" customWidth="1"/>
    <col min="8213" max="8214" width="6.44140625" style="3" customWidth="1"/>
    <col min="8215" max="8215" width="8" style="3" customWidth="1"/>
    <col min="8216" max="8216" width="6.88671875" style="3" customWidth="1"/>
    <col min="8217" max="8448" width="8.44140625" style="3"/>
    <col min="8449" max="8449" width="17.88671875" style="3" customWidth="1"/>
    <col min="8450" max="8450" width="6.6640625" style="3" customWidth="1"/>
    <col min="8451" max="8451" width="7.44140625" style="3" customWidth="1"/>
    <col min="8452" max="8452" width="8.109375" style="3" customWidth="1"/>
    <col min="8453" max="8453" width="10" style="3" customWidth="1"/>
    <col min="8454" max="8454" width="8" style="3" customWidth="1"/>
    <col min="8455" max="8455" width="6.88671875" style="3" customWidth="1"/>
    <col min="8456" max="8456" width="7.44140625" style="3" customWidth="1"/>
    <col min="8457" max="8465" width="6.44140625" style="3" customWidth="1"/>
    <col min="8466" max="8467" width="9.44140625" style="3" customWidth="1"/>
    <col min="8468" max="8468" width="9.88671875" style="3" customWidth="1"/>
    <col min="8469" max="8470" width="6.44140625" style="3" customWidth="1"/>
    <col min="8471" max="8471" width="8" style="3" customWidth="1"/>
    <col min="8472" max="8472" width="6.88671875" style="3" customWidth="1"/>
    <col min="8473" max="8704" width="8.44140625" style="3"/>
    <col min="8705" max="8705" width="17.88671875" style="3" customWidth="1"/>
    <col min="8706" max="8706" width="6.6640625" style="3" customWidth="1"/>
    <col min="8707" max="8707" width="7.44140625" style="3" customWidth="1"/>
    <col min="8708" max="8708" width="8.109375" style="3" customWidth="1"/>
    <col min="8709" max="8709" width="10" style="3" customWidth="1"/>
    <col min="8710" max="8710" width="8" style="3" customWidth="1"/>
    <col min="8711" max="8711" width="6.88671875" style="3" customWidth="1"/>
    <col min="8712" max="8712" width="7.44140625" style="3" customWidth="1"/>
    <col min="8713" max="8721" width="6.44140625" style="3" customWidth="1"/>
    <col min="8722" max="8723" width="9.44140625" style="3" customWidth="1"/>
    <col min="8724" max="8724" width="9.88671875" style="3" customWidth="1"/>
    <col min="8725" max="8726" width="6.44140625" style="3" customWidth="1"/>
    <col min="8727" max="8727" width="8" style="3" customWidth="1"/>
    <col min="8728" max="8728" width="6.88671875" style="3" customWidth="1"/>
    <col min="8729" max="8960" width="8.44140625" style="3"/>
    <col min="8961" max="8961" width="17.88671875" style="3" customWidth="1"/>
    <col min="8962" max="8962" width="6.6640625" style="3" customWidth="1"/>
    <col min="8963" max="8963" width="7.44140625" style="3" customWidth="1"/>
    <col min="8964" max="8964" width="8.109375" style="3" customWidth="1"/>
    <col min="8965" max="8965" width="10" style="3" customWidth="1"/>
    <col min="8966" max="8966" width="8" style="3" customWidth="1"/>
    <col min="8967" max="8967" width="6.88671875" style="3" customWidth="1"/>
    <col min="8968" max="8968" width="7.44140625" style="3" customWidth="1"/>
    <col min="8969" max="8977" width="6.44140625" style="3" customWidth="1"/>
    <col min="8978" max="8979" width="9.44140625" style="3" customWidth="1"/>
    <col min="8980" max="8980" width="9.88671875" style="3" customWidth="1"/>
    <col min="8981" max="8982" width="6.44140625" style="3" customWidth="1"/>
    <col min="8983" max="8983" width="8" style="3" customWidth="1"/>
    <col min="8984" max="8984" width="6.88671875" style="3" customWidth="1"/>
    <col min="8985" max="9216" width="8.44140625" style="3"/>
    <col min="9217" max="9217" width="17.88671875" style="3" customWidth="1"/>
    <col min="9218" max="9218" width="6.6640625" style="3" customWidth="1"/>
    <col min="9219" max="9219" width="7.44140625" style="3" customWidth="1"/>
    <col min="9220" max="9220" width="8.109375" style="3" customWidth="1"/>
    <col min="9221" max="9221" width="10" style="3" customWidth="1"/>
    <col min="9222" max="9222" width="8" style="3" customWidth="1"/>
    <col min="9223" max="9223" width="6.88671875" style="3" customWidth="1"/>
    <col min="9224" max="9224" width="7.44140625" style="3" customWidth="1"/>
    <col min="9225" max="9233" width="6.44140625" style="3" customWidth="1"/>
    <col min="9234" max="9235" width="9.44140625" style="3" customWidth="1"/>
    <col min="9236" max="9236" width="9.88671875" style="3" customWidth="1"/>
    <col min="9237" max="9238" width="6.44140625" style="3" customWidth="1"/>
    <col min="9239" max="9239" width="8" style="3" customWidth="1"/>
    <col min="9240" max="9240" width="6.88671875" style="3" customWidth="1"/>
    <col min="9241" max="9472" width="8.44140625" style="3"/>
    <col min="9473" max="9473" width="17.88671875" style="3" customWidth="1"/>
    <col min="9474" max="9474" width="6.6640625" style="3" customWidth="1"/>
    <col min="9475" max="9475" width="7.44140625" style="3" customWidth="1"/>
    <col min="9476" max="9476" width="8.109375" style="3" customWidth="1"/>
    <col min="9477" max="9477" width="10" style="3" customWidth="1"/>
    <col min="9478" max="9478" width="8" style="3" customWidth="1"/>
    <col min="9479" max="9479" width="6.88671875" style="3" customWidth="1"/>
    <col min="9480" max="9480" width="7.44140625" style="3" customWidth="1"/>
    <col min="9481" max="9489" width="6.44140625" style="3" customWidth="1"/>
    <col min="9490" max="9491" width="9.44140625" style="3" customWidth="1"/>
    <col min="9492" max="9492" width="9.88671875" style="3" customWidth="1"/>
    <col min="9493" max="9494" width="6.44140625" style="3" customWidth="1"/>
    <col min="9495" max="9495" width="8" style="3" customWidth="1"/>
    <col min="9496" max="9496" width="6.88671875" style="3" customWidth="1"/>
    <col min="9497" max="9728" width="8.44140625" style="3"/>
    <col min="9729" max="9729" width="17.88671875" style="3" customWidth="1"/>
    <col min="9730" max="9730" width="6.6640625" style="3" customWidth="1"/>
    <col min="9731" max="9731" width="7.44140625" style="3" customWidth="1"/>
    <col min="9732" max="9732" width="8.109375" style="3" customWidth="1"/>
    <col min="9733" max="9733" width="10" style="3" customWidth="1"/>
    <col min="9734" max="9734" width="8" style="3" customWidth="1"/>
    <col min="9735" max="9735" width="6.88671875" style="3" customWidth="1"/>
    <col min="9736" max="9736" width="7.44140625" style="3" customWidth="1"/>
    <col min="9737" max="9745" width="6.44140625" style="3" customWidth="1"/>
    <col min="9746" max="9747" width="9.44140625" style="3" customWidth="1"/>
    <col min="9748" max="9748" width="9.88671875" style="3" customWidth="1"/>
    <col min="9749" max="9750" width="6.44140625" style="3" customWidth="1"/>
    <col min="9751" max="9751" width="8" style="3" customWidth="1"/>
    <col min="9752" max="9752" width="6.88671875" style="3" customWidth="1"/>
    <col min="9753" max="9984" width="8.44140625" style="3"/>
    <col min="9985" max="9985" width="17.88671875" style="3" customWidth="1"/>
    <col min="9986" max="9986" width="6.6640625" style="3" customWidth="1"/>
    <col min="9987" max="9987" width="7.44140625" style="3" customWidth="1"/>
    <col min="9988" max="9988" width="8.109375" style="3" customWidth="1"/>
    <col min="9989" max="9989" width="10" style="3" customWidth="1"/>
    <col min="9990" max="9990" width="8" style="3" customWidth="1"/>
    <col min="9991" max="9991" width="6.88671875" style="3" customWidth="1"/>
    <col min="9992" max="9992" width="7.44140625" style="3" customWidth="1"/>
    <col min="9993" max="10001" width="6.44140625" style="3" customWidth="1"/>
    <col min="10002" max="10003" width="9.44140625" style="3" customWidth="1"/>
    <col min="10004" max="10004" width="9.88671875" style="3" customWidth="1"/>
    <col min="10005" max="10006" width="6.44140625" style="3" customWidth="1"/>
    <col min="10007" max="10007" width="8" style="3" customWidth="1"/>
    <col min="10008" max="10008" width="6.88671875" style="3" customWidth="1"/>
    <col min="10009" max="10240" width="8.44140625" style="3"/>
    <col min="10241" max="10241" width="17.88671875" style="3" customWidth="1"/>
    <col min="10242" max="10242" width="6.6640625" style="3" customWidth="1"/>
    <col min="10243" max="10243" width="7.44140625" style="3" customWidth="1"/>
    <col min="10244" max="10244" width="8.109375" style="3" customWidth="1"/>
    <col min="10245" max="10245" width="10" style="3" customWidth="1"/>
    <col min="10246" max="10246" width="8" style="3" customWidth="1"/>
    <col min="10247" max="10247" width="6.88671875" style="3" customWidth="1"/>
    <col min="10248" max="10248" width="7.44140625" style="3" customWidth="1"/>
    <col min="10249" max="10257" width="6.44140625" style="3" customWidth="1"/>
    <col min="10258" max="10259" width="9.44140625" style="3" customWidth="1"/>
    <col min="10260" max="10260" width="9.88671875" style="3" customWidth="1"/>
    <col min="10261" max="10262" width="6.44140625" style="3" customWidth="1"/>
    <col min="10263" max="10263" width="8" style="3" customWidth="1"/>
    <col min="10264" max="10264" width="6.88671875" style="3" customWidth="1"/>
    <col min="10265" max="10496" width="8.44140625" style="3"/>
    <col min="10497" max="10497" width="17.88671875" style="3" customWidth="1"/>
    <col min="10498" max="10498" width="6.6640625" style="3" customWidth="1"/>
    <col min="10499" max="10499" width="7.44140625" style="3" customWidth="1"/>
    <col min="10500" max="10500" width="8.109375" style="3" customWidth="1"/>
    <col min="10501" max="10501" width="10" style="3" customWidth="1"/>
    <col min="10502" max="10502" width="8" style="3" customWidth="1"/>
    <col min="10503" max="10503" width="6.88671875" style="3" customWidth="1"/>
    <col min="10504" max="10504" width="7.44140625" style="3" customWidth="1"/>
    <col min="10505" max="10513" width="6.44140625" style="3" customWidth="1"/>
    <col min="10514" max="10515" width="9.44140625" style="3" customWidth="1"/>
    <col min="10516" max="10516" width="9.88671875" style="3" customWidth="1"/>
    <col min="10517" max="10518" width="6.44140625" style="3" customWidth="1"/>
    <col min="10519" max="10519" width="8" style="3" customWidth="1"/>
    <col min="10520" max="10520" width="6.88671875" style="3" customWidth="1"/>
    <col min="10521" max="10752" width="8.44140625" style="3"/>
    <col min="10753" max="10753" width="17.88671875" style="3" customWidth="1"/>
    <col min="10754" max="10754" width="6.6640625" style="3" customWidth="1"/>
    <col min="10755" max="10755" width="7.44140625" style="3" customWidth="1"/>
    <col min="10756" max="10756" width="8.109375" style="3" customWidth="1"/>
    <col min="10757" max="10757" width="10" style="3" customWidth="1"/>
    <col min="10758" max="10758" width="8" style="3" customWidth="1"/>
    <col min="10759" max="10759" width="6.88671875" style="3" customWidth="1"/>
    <col min="10760" max="10760" width="7.44140625" style="3" customWidth="1"/>
    <col min="10761" max="10769" width="6.44140625" style="3" customWidth="1"/>
    <col min="10770" max="10771" width="9.44140625" style="3" customWidth="1"/>
    <col min="10772" max="10772" width="9.88671875" style="3" customWidth="1"/>
    <col min="10773" max="10774" width="6.44140625" style="3" customWidth="1"/>
    <col min="10775" max="10775" width="8" style="3" customWidth="1"/>
    <col min="10776" max="10776" width="6.88671875" style="3" customWidth="1"/>
    <col min="10777" max="11008" width="8.44140625" style="3"/>
    <col min="11009" max="11009" width="17.88671875" style="3" customWidth="1"/>
    <col min="11010" max="11010" width="6.6640625" style="3" customWidth="1"/>
    <col min="11011" max="11011" width="7.44140625" style="3" customWidth="1"/>
    <col min="11012" max="11012" width="8.109375" style="3" customWidth="1"/>
    <col min="11013" max="11013" width="10" style="3" customWidth="1"/>
    <col min="11014" max="11014" width="8" style="3" customWidth="1"/>
    <col min="11015" max="11015" width="6.88671875" style="3" customWidth="1"/>
    <col min="11016" max="11016" width="7.44140625" style="3" customWidth="1"/>
    <col min="11017" max="11025" width="6.44140625" style="3" customWidth="1"/>
    <col min="11026" max="11027" width="9.44140625" style="3" customWidth="1"/>
    <col min="11028" max="11028" width="9.88671875" style="3" customWidth="1"/>
    <col min="11029" max="11030" width="6.44140625" style="3" customWidth="1"/>
    <col min="11031" max="11031" width="8" style="3" customWidth="1"/>
    <col min="11032" max="11032" width="6.88671875" style="3" customWidth="1"/>
    <col min="11033" max="11264" width="8.44140625" style="3"/>
    <col min="11265" max="11265" width="17.88671875" style="3" customWidth="1"/>
    <col min="11266" max="11266" width="6.6640625" style="3" customWidth="1"/>
    <col min="11267" max="11267" width="7.44140625" style="3" customWidth="1"/>
    <col min="11268" max="11268" width="8.109375" style="3" customWidth="1"/>
    <col min="11269" max="11269" width="10" style="3" customWidth="1"/>
    <col min="11270" max="11270" width="8" style="3" customWidth="1"/>
    <col min="11271" max="11271" width="6.88671875" style="3" customWidth="1"/>
    <col min="11272" max="11272" width="7.44140625" style="3" customWidth="1"/>
    <col min="11273" max="11281" width="6.44140625" style="3" customWidth="1"/>
    <col min="11282" max="11283" width="9.44140625" style="3" customWidth="1"/>
    <col min="11284" max="11284" width="9.88671875" style="3" customWidth="1"/>
    <col min="11285" max="11286" width="6.44140625" style="3" customWidth="1"/>
    <col min="11287" max="11287" width="8" style="3" customWidth="1"/>
    <col min="11288" max="11288" width="6.88671875" style="3" customWidth="1"/>
    <col min="11289" max="11520" width="8.44140625" style="3"/>
    <col min="11521" max="11521" width="17.88671875" style="3" customWidth="1"/>
    <col min="11522" max="11522" width="6.6640625" style="3" customWidth="1"/>
    <col min="11523" max="11523" width="7.44140625" style="3" customWidth="1"/>
    <col min="11524" max="11524" width="8.109375" style="3" customWidth="1"/>
    <col min="11525" max="11525" width="10" style="3" customWidth="1"/>
    <col min="11526" max="11526" width="8" style="3" customWidth="1"/>
    <col min="11527" max="11527" width="6.88671875" style="3" customWidth="1"/>
    <col min="11528" max="11528" width="7.44140625" style="3" customWidth="1"/>
    <col min="11529" max="11537" width="6.44140625" style="3" customWidth="1"/>
    <col min="11538" max="11539" width="9.44140625" style="3" customWidth="1"/>
    <col min="11540" max="11540" width="9.88671875" style="3" customWidth="1"/>
    <col min="11541" max="11542" width="6.44140625" style="3" customWidth="1"/>
    <col min="11543" max="11543" width="8" style="3" customWidth="1"/>
    <col min="11544" max="11544" width="6.88671875" style="3" customWidth="1"/>
    <col min="11545" max="11776" width="8.44140625" style="3"/>
    <col min="11777" max="11777" width="17.88671875" style="3" customWidth="1"/>
    <col min="11778" max="11778" width="6.6640625" style="3" customWidth="1"/>
    <col min="11779" max="11779" width="7.44140625" style="3" customWidth="1"/>
    <col min="11780" max="11780" width="8.109375" style="3" customWidth="1"/>
    <col min="11781" max="11781" width="10" style="3" customWidth="1"/>
    <col min="11782" max="11782" width="8" style="3" customWidth="1"/>
    <col min="11783" max="11783" width="6.88671875" style="3" customWidth="1"/>
    <col min="11784" max="11784" width="7.44140625" style="3" customWidth="1"/>
    <col min="11785" max="11793" width="6.44140625" style="3" customWidth="1"/>
    <col min="11794" max="11795" width="9.44140625" style="3" customWidth="1"/>
    <col min="11796" max="11796" width="9.88671875" style="3" customWidth="1"/>
    <col min="11797" max="11798" width="6.44140625" style="3" customWidth="1"/>
    <col min="11799" max="11799" width="8" style="3" customWidth="1"/>
    <col min="11800" max="11800" width="6.88671875" style="3" customWidth="1"/>
    <col min="11801" max="12032" width="8.44140625" style="3"/>
    <col min="12033" max="12033" width="17.88671875" style="3" customWidth="1"/>
    <col min="12034" max="12034" width="6.6640625" style="3" customWidth="1"/>
    <col min="12035" max="12035" width="7.44140625" style="3" customWidth="1"/>
    <col min="12036" max="12036" width="8.109375" style="3" customWidth="1"/>
    <col min="12037" max="12037" width="10" style="3" customWidth="1"/>
    <col min="12038" max="12038" width="8" style="3" customWidth="1"/>
    <col min="12039" max="12039" width="6.88671875" style="3" customWidth="1"/>
    <col min="12040" max="12040" width="7.44140625" style="3" customWidth="1"/>
    <col min="12041" max="12049" width="6.44140625" style="3" customWidth="1"/>
    <col min="12050" max="12051" width="9.44140625" style="3" customWidth="1"/>
    <col min="12052" max="12052" width="9.88671875" style="3" customWidth="1"/>
    <col min="12053" max="12054" width="6.44140625" style="3" customWidth="1"/>
    <col min="12055" max="12055" width="8" style="3" customWidth="1"/>
    <col min="12056" max="12056" width="6.88671875" style="3" customWidth="1"/>
    <col min="12057" max="12288" width="8.44140625" style="3"/>
    <col min="12289" max="12289" width="17.88671875" style="3" customWidth="1"/>
    <col min="12290" max="12290" width="6.6640625" style="3" customWidth="1"/>
    <col min="12291" max="12291" width="7.44140625" style="3" customWidth="1"/>
    <col min="12292" max="12292" width="8.109375" style="3" customWidth="1"/>
    <col min="12293" max="12293" width="10" style="3" customWidth="1"/>
    <col min="12294" max="12294" width="8" style="3" customWidth="1"/>
    <col min="12295" max="12295" width="6.88671875" style="3" customWidth="1"/>
    <col min="12296" max="12296" width="7.44140625" style="3" customWidth="1"/>
    <col min="12297" max="12305" width="6.44140625" style="3" customWidth="1"/>
    <col min="12306" max="12307" width="9.44140625" style="3" customWidth="1"/>
    <col min="12308" max="12308" width="9.88671875" style="3" customWidth="1"/>
    <col min="12309" max="12310" width="6.44140625" style="3" customWidth="1"/>
    <col min="12311" max="12311" width="8" style="3" customWidth="1"/>
    <col min="12312" max="12312" width="6.88671875" style="3" customWidth="1"/>
    <col min="12313" max="12544" width="8.44140625" style="3"/>
    <col min="12545" max="12545" width="17.88671875" style="3" customWidth="1"/>
    <col min="12546" max="12546" width="6.6640625" style="3" customWidth="1"/>
    <col min="12547" max="12547" width="7.44140625" style="3" customWidth="1"/>
    <col min="12548" max="12548" width="8.109375" style="3" customWidth="1"/>
    <col min="12549" max="12549" width="10" style="3" customWidth="1"/>
    <col min="12550" max="12550" width="8" style="3" customWidth="1"/>
    <col min="12551" max="12551" width="6.88671875" style="3" customWidth="1"/>
    <col min="12552" max="12552" width="7.44140625" style="3" customWidth="1"/>
    <col min="12553" max="12561" width="6.44140625" style="3" customWidth="1"/>
    <col min="12562" max="12563" width="9.44140625" style="3" customWidth="1"/>
    <col min="12564" max="12564" width="9.88671875" style="3" customWidth="1"/>
    <col min="12565" max="12566" width="6.44140625" style="3" customWidth="1"/>
    <col min="12567" max="12567" width="8" style="3" customWidth="1"/>
    <col min="12568" max="12568" width="6.88671875" style="3" customWidth="1"/>
    <col min="12569" max="12800" width="8.44140625" style="3"/>
    <col min="12801" max="12801" width="17.88671875" style="3" customWidth="1"/>
    <col min="12802" max="12802" width="6.6640625" style="3" customWidth="1"/>
    <col min="12803" max="12803" width="7.44140625" style="3" customWidth="1"/>
    <col min="12804" max="12804" width="8.109375" style="3" customWidth="1"/>
    <col min="12805" max="12805" width="10" style="3" customWidth="1"/>
    <col min="12806" max="12806" width="8" style="3" customWidth="1"/>
    <col min="12807" max="12807" width="6.88671875" style="3" customWidth="1"/>
    <col min="12808" max="12808" width="7.44140625" style="3" customWidth="1"/>
    <col min="12809" max="12817" width="6.44140625" style="3" customWidth="1"/>
    <col min="12818" max="12819" width="9.44140625" style="3" customWidth="1"/>
    <col min="12820" max="12820" width="9.88671875" style="3" customWidth="1"/>
    <col min="12821" max="12822" width="6.44140625" style="3" customWidth="1"/>
    <col min="12823" max="12823" width="8" style="3" customWidth="1"/>
    <col min="12824" max="12824" width="6.88671875" style="3" customWidth="1"/>
    <col min="12825" max="13056" width="8.44140625" style="3"/>
    <col min="13057" max="13057" width="17.88671875" style="3" customWidth="1"/>
    <col min="13058" max="13058" width="6.6640625" style="3" customWidth="1"/>
    <col min="13059" max="13059" width="7.44140625" style="3" customWidth="1"/>
    <col min="13060" max="13060" width="8.109375" style="3" customWidth="1"/>
    <col min="13061" max="13061" width="10" style="3" customWidth="1"/>
    <col min="13062" max="13062" width="8" style="3" customWidth="1"/>
    <col min="13063" max="13063" width="6.88671875" style="3" customWidth="1"/>
    <col min="13064" max="13064" width="7.44140625" style="3" customWidth="1"/>
    <col min="13065" max="13073" width="6.44140625" style="3" customWidth="1"/>
    <col min="13074" max="13075" width="9.44140625" style="3" customWidth="1"/>
    <col min="13076" max="13076" width="9.88671875" style="3" customWidth="1"/>
    <col min="13077" max="13078" width="6.44140625" style="3" customWidth="1"/>
    <col min="13079" max="13079" width="8" style="3" customWidth="1"/>
    <col min="13080" max="13080" width="6.88671875" style="3" customWidth="1"/>
    <col min="13081" max="13312" width="8.44140625" style="3"/>
    <col min="13313" max="13313" width="17.88671875" style="3" customWidth="1"/>
    <col min="13314" max="13314" width="6.6640625" style="3" customWidth="1"/>
    <col min="13315" max="13315" width="7.44140625" style="3" customWidth="1"/>
    <col min="13316" max="13316" width="8.109375" style="3" customWidth="1"/>
    <col min="13317" max="13317" width="10" style="3" customWidth="1"/>
    <col min="13318" max="13318" width="8" style="3" customWidth="1"/>
    <col min="13319" max="13319" width="6.88671875" style="3" customWidth="1"/>
    <col min="13320" max="13320" width="7.44140625" style="3" customWidth="1"/>
    <col min="13321" max="13329" width="6.44140625" style="3" customWidth="1"/>
    <col min="13330" max="13331" width="9.44140625" style="3" customWidth="1"/>
    <col min="13332" max="13332" width="9.88671875" style="3" customWidth="1"/>
    <col min="13333" max="13334" width="6.44140625" style="3" customWidth="1"/>
    <col min="13335" max="13335" width="8" style="3" customWidth="1"/>
    <col min="13336" max="13336" width="6.88671875" style="3" customWidth="1"/>
    <col min="13337" max="13568" width="8.44140625" style="3"/>
    <col min="13569" max="13569" width="17.88671875" style="3" customWidth="1"/>
    <col min="13570" max="13570" width="6.6640625" style="3" customWidth="1"/>
    <col min="13571" max="13571" width="7.44140625" style="3" customWidth="1"/>
    <col min="13572" max="13572" width="8.109375" style="3" customWidth="1"/>
    <col min="13573" max="13573" width="10" style="3" customWidth="1"/>
    <col min="13574" max="13574" width="8" style="3" customWidth="1"/>
    <col min="13575" max="13575" width="6.88671875" style="3" customWidth="1"/>
    <col min="13576" max="13576" width="7.44140625" style="3" customWidth="1"/>
    <col min="13577" max="13585" width="6.44140625" style="3" customWidth="1"/>
    <col min="13586" max="13587" width="9.44140625" style="3" customWidth="1"/>
    <col min="13588" max="13588" width="9.88671875" style="3" customWidth="1"/>
    <col min="13589" max="13590" width="6.44140625" style="3" customWidth="1"/>
    <col min="13591" max="13591" width="8" style="3" customWidth="1"/>
    <col min="13592" max="13592" width="6.88671875" style="3" customWidth="1"/>
    <col min="13593" max="13824" width="8.44140625" style="3"/>
    <col min="13825" max="13825" width="17.88671875" style="3" customWidth="1"/>
    <col min="13826" max="13826" width="6.6640625" style="3" customWidth="1"/>
    <col min="13827" max="13827" width="7.44140625" style="3" customWidth="1"/>
    <col min="13828" max="13828" width="8.109375" style="3" customWidth="1"/>
    <col min="13829" max="13829" width="10" style="3" customWidth="1"/>
    <col min="13830" max="13830" width="8" style="3" customWidth="1"/>
    <col min="13831" max="13831" width="6.88671875" style="3" customWidth="1"/>
    <col min="13832" max="13832" width="7.44140625" style="3" customWidth="1"/>
    <col min="13833" max="13841" width="6.44140625" style="3" customWidth="1"/>
    <col min="13842" max="13843" width="9.44140625" style="3" customWidth="1"/>
    <col min="13844" max="13844" width="9.88671875" style="3" customWidth="1"/>
    <col min="13845" max="13846" width="6.44140625" style="3" customWidth="1"/>
    <col min="13847" max="13847" width="8" style="3" customWidth="1"/>
    <col min="13848" max="13848" width="6.88671875" style="3" customWidth="1"/>
    <col min="13849" max="14080" width="8.44140625" style="3"/>
    <col min="14081" max="14081" width="17.88671875" style="3" customWidth="1"/>
    <col min="14082" max="14082" width="6.6640625" style="3" customWidth="1"/>
    <col min="14083" max="14083" width="7.44140625" style="3" customWidth="1"/>
    <col min="14084" max="14084" width="8.109375" style="3" customWidth="1"/>
    <col min="14085" max="14085" width="10" style="3" customWidth="1"/>
    <col min="14086" max="14086" width="8" style="3" customWidth="1"/>
    <col min="14087" max="14087" width="6.88671875" style="3" customWidth="1"/>
    <col min="14088" max="14088" width="7.44140625" style="3" customWidth="1"/>
    <col min="14089" max="14097" width="6.44140625" style="3" customWidth="1"/>
    <col min="14098" max="14099" width="9.44140625" style="3" customWidth="1"/>
    <col min="14100" max="14100" width="9.88671875" style="3" customWidth="1"/>
    <col min="14101" max="14102" width="6.44140625" style="3" customWidth="1"/>
    <col min="14103" max="14103" width="8" style="3" customWidth="1"/>
    <col min="14104" max="14104" width="6.88671875" style="3" customWidth="1"/>
    <col min="14105" max="14336" width="8.44140625" style="3"/>
    <col min="14337" max="14337" width="17.88671875" style="3" customWidth="1"/>
    <col min="14338" max="14338" width="6.6640625" style="3" customWidth="1"/>
    <col min="14339" max="14339" width="7.44140625" style="3" customWidth="1"/>
    <col min="14340" max="14340" width="8.109375" style="3" customWidth="1"/>
    <col min="14341" max="14341" width="10" style="3" customWidth="1"/>
    <col min="14342" max="14342" width="8" style="3" customWidth="1"/>
    <col min="14343" max="14343" width="6.88671875" style="3" customWidth="1"/>
    <col min="14344" max="14344" width="7.44140625" style="3" customWidth="1"/>
    <col min="14345" max="14353" width="6.44140625" style="3" customWidth="1"/>
    <col min="14354" max="14355" width="9.44140625" style="3" customWidth="1"/>
    <col min="14356" max="14356" width="9.88671875" style="3" customWidth="1"/>
    <col min="14357" max="14358" width="6.44140625" style="3" customWidth="1"/>
    <col min="14359" max="14359" width="8" style="3" customWidth="1"/>
    <col min="14360" max="14360" width="6.88671875" style="3" customWidth="1"/>
    <col min="14361" max="14592" width="8.44140625" style="3"/>
    <col min="14593" max="14593" width="17.88671875" style="3" customWidth="1"/>
    <col min="14594" max="14594" width="6.6640625" style="3" customWidth="1"/>
    <col min="14595" max="14595" width="7.44140625" style="3" customWidth="1"/>
    <col min="14596" max="14596" width="8.109375" style="3" customWidth="1"/>
    <col min="14597" max="14597" width="10" style="3" customWidth="1"/>
    <col min="14598" max="14598" width="8" style="3" customWidth="1"/>
    <col min="14599" max="14599" width="6.88671875" style="3" customWidth="1"/>
    <col min="14600" max="14600" width="7.44140625" style="3" customWidth="1"/>
    <col min="14601" max="14609" width="6.44140625" style="3" customWidth="1"/>
    <col min="14610" max="14611" width="9.44140625" style="3" customWidth="1"/>
    <col min="14612" max="14612" width="9.88671875" style="3" customWidth="1"/>
    <col min="14613" max="14614" width="6.44140625" style="3" customWidth="1"/>
    <col min="14615" max="14615" width="8" style="3" customWidth="1"/>
    <col min="14616" max="14616" width="6.88671875" style="3" customWidth="1"/>
    <col min="14617" max="14848" width="8.44140625" style="3"/>
    <col min="14849" max="14849" width="17.88671875" style="3" customWidth="1"/>
    <col min="14850" max="14850" width="6.6640625" style="3" customWidth="1"/>
    <col min="14851" max="14851" width="7.44140625" style="3" customWidth="1"/>
    <col min="14852" max="14852" width="8.109375" style="3" customWidth="1"/>
    <col min="14853" max="14853" width="10" style="3" customWidth="1"/>
    <col min="14854" max="14854" width="8" style="3" customWidth="1"/>
    <col min="14855" max="14855" width="6.88671875" style="3" customWidth="1"/>
    <col min="14856" max="14856" width="7.44140625" style="3" customWidth="1"/>
    <col min="14857" max="14865" width="6.44140625" style="3" customWidth="1"/>
    <col min="14866" max="14867" width="9.44140625" style="3" customWidth="1"/>
    <col min="14868" max="14868" width="9.88671875" style="3" customWidth="1"/>
    <col min="14869" max="14870" width="6.44140625" style="3" customWidth="1"/>
    <col min="14871" max="14871" width="8" style="3" customWidth="1"/>
    <col min="14872" max="14872" width="6.88671875" style="3" customWidth="1"/>
    <col min="14873" max="15104" width="8.44140625" style="3"/>
    <col min="15105" max="15105" width="17.88671875" style="3" customWidth="1"/>
    <col min="15106" max="15106" width="6.6640625" style="3" customWidth="1"/>
    <col min="15107" max="15107" width="7.44140625" style="3" customWidth="1"/>
    <col min="15108" max="15108" width="8.109375" style="3" customWidth="1"/>
    <col min="15109" max="15109" width="10" style="3" customWidth="1"/>
    <col min="15110" max="15110" width="8" style="3" customWidth="1"/>
    <col min="15111" max="15111" width="6.88671875" style="3" customWidth="1"/>
    <col min="15112" max="15112" width="7.44140625" style="3" customWidth="1"/>
    <col min="15113" max="15121" width="6.44140625" style="3" customWidth="1"/>
    <col min="15122" max="15123" width="9.44140625" style="3" customWidth="1"/>
    <col min="15124" max="15124" width="9.88671875" style="3" customWidth="1"/>
    <col min="15125" max="15126" width="6.44140625" style="3" customWidth="1"/>
    <col min="15127" max="15127" width="8" style="3" customWidth="1"/>
    <col min="15128" max="15128" width="6.88671875" style="3" customWidth="1"/>
    <col min="15129" max="15360" width="8.44140625" style="3"/>
    <col min="15361" max="15361" width="17.88671875" style="3" customWidth="1"/>
    <col min="15362" max="15362" width="6.6640625" style="3" customWidth="1"/>
    <col min="15363" max="15363" width="7.44140625" style="3" customWidth="1"/>
    <col min="15364" max="15364" width="8.109375" style="3" customWidth="1"/>
    <col min="15365" max="15365" width="10" style="3" customWidth="1"/>
    <col min="15366" max="15366" width="8" style="3" customWidth="1"/>
    <col min="15367" max="15367" width="6.88671875" style="3" customWidth="1"/>
    <col min="15368" max="15368" width="7.44140625" style="3" customWidth="1"/>
    <col min="15369" max="15377" width="6.44140625" style="3" customWidth="1"/>
    <col min="15378" max="15379" width="9.44140625" style="3" customWidth="1"/>
    <col min="15380" max="15380" width="9.88671875" style="3" customWidth="1"/>
    <col min="15381" max="15382" width="6.44140625" style="3" customWidth="1"/>
    <col min="15383" max="15383" width="8" style="3" customWidth="1"/>
    <col min="15384" max="15384" width="6.88671875" style="3" customWidth="1"/>
    <col min="15385" max="15616" width="8.44140625" style="3"/>
    <col min="15617" max="15617" width="17.88671875" style="3" customWidth="1"/>
    <col min="15618" max="15618" width="6.6640625" style="3" customWidth="1"/>
    <col min="15619" max="15619" width="7.44140625" style="3" customWidth="1"/>
    <col min="15620" max="15620" width="8.109375" style="3" customWidth="1"/>
    <col min="15621" max="15621" width="10" style="3" customWidth="1"/>
    <col min="15622" max="15622" width="8" style="3" customWidth="1"/>
    <col min="15623" max="15623" width="6.88671875" style="3" customWidth="1"/>
    <col min="15624" max="15624" width="7.44140625" style="3" customWidth="1"/>
    <col min="15625" max="15633" width="6.44140625" style="3" customWidth="1"/>
    <col min="15634" max="15635" width="9.44140625" style="3" customWidth="1"/>
    <col min="15636" max="15636" width="9.88671875" style="3" customWidth="1"/>
    <col min="15637" max="15638" width="6.44140625" style="3" customWidth="1"/>
    <col min="15639" max="15639" width="8" style="3" customWidth="1"/>
    <col min="15640" max="15640" width="6.88671875" style="3" customWidth="1"/>
    <col min="15641" max="15872" width="8.44140625" style="3"/>
    <col min="15873" max="15873" width="17.88671875" style="3" customWidth="1"/>
    <col min="15874" max="15874" width="6.6640625" style="3" customWidth="1"/>
    <col min="15875" max="15875" width="7.44140625" style="3" customWidth="1"/>
    <col min="15876" max="15876" width="8.109375" style="3" customWidth="1"/>
    <col min="15877" max="15877" width="10" style="3" customWidth="1"/>
    <col min="15878" max="15878" width="8" style="3" customWidth="1"/>
    <col min="15879" max="15879" width="6.88671875" style="3" customWidth="1"/>
    <col min="15880" max="15880" width="7.44140625" style="3" customWidth="1"/>
    <col min="15881" max="15889" width="6.44140625" style="3" customWidth="1"/>
    <col min="15890" max="15891" width="9.44140625" style="3" customWidth="1"/>
    <col min="15892" max="15892" width="9.88671875" style="3" customWidth="1"/>
    <col min="15893" max="15894" width="6.44140625" style="3" customWidth="1"/>
    <col min="15895" max="15895" width="8" style="3" customWidth="1"/>
    <col min="15896" max="15896" width="6.88671875" style="3" customWidth="1"/>
    <col min="15897" max="16128" width="8.44140625" style="3"/>
    <col min="16129" max="16129" width="17.88671875" style="3" customWidth="1"/>
    <col min="16130" max="16130" width="6.6640625" style="3" customWidth="1"/>
    <col min="16131" max="16131" width="7.44140625" style="3" customWidth="1"/>
    <col min="16132" max="16132" width="8.109375" style="3" customWidth="1"/>
    <col min="16133" max="16133" width="10" style="3" customWidth="1"/>
    <col min="16134" max="16134" width="8" style="3" customWidth="1"/>
    <col min="16135" max="16135" width="6.88671875" style="3" customWidth="1"/>
    <col min="16136" max="16136" width="7.44140625" style="3" customWidth="1"/>
    <col min="16137" max="16145" width="6.44140625" style="3" customWidth="1"/>
    <col min="16146" max="16147" width="9.44140625" style="3" customWidth="1"/>
    <col min="16148" max="16148" width="9.88671875" style="3" customWidth="1"/>
    <col min="16149" max="16150" width="6.44140625" style="3" customWidth="1"/>
    <col min="16151" max="16151" width="8" style="3" customWidth="1"/>
    <col min="16152" max="16152" width="6.88671875" style="3" customWidth="1"/>
    <col min="16153" max="16384" width="8.44140625" style="3"/>
  </cols>
  <sheetData>
    <row r="1" spans="1:17" ht="15.75" x14ac:dyDescent="0.25">
      <c r="A1" s="2" t="s">
        <v>4</v>
      </c>
      <c r="B1" s="3"/>
      <c r="C1" s="3"/>
      <c r="D1" s="3"/>
    </row>
    <row r="2" spans="1:17" ht="16.5" thickBot="1" x14ac:dyDescent="0.3">
      <c r="A2" s="4" t="s">
        <v>70</v>
      </c>
      <c r="B2" s="3"/>
      <c r="C2" s="3"/>
      <c r="D2" s="3"/>
    </row>
    <row r="3" spans="1:17" ht="15.75" thickBot="1" x14ac:dyDescent="0.3">
      <c r="A3" s="157" t="s">
        <v>55</v>
      </c>
      <c r="B3" s="158"/>
      <c r="C3" s="158"/>
      <c r="D3" s="159"/>
      <c r="F3" s="163" t="s">
        <v>11</v>
      </c>
      <c r="G3" s="164"/>
      <c r="H3" s="164"/>
      <c r="I3" s="165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47</v>
      </c>
      <c r="D5" s="17" t="s">
        <v>67</v>
      </c>
      <c r="F5" s="112">
        <v>0</v>
      </c>
      <c r="G5" s="108">
        <v>45.965000000000011</v>
      </c>
      <c r="H5" s="110">
        <v>0</v>
      </c>
      <c r="I5" s="102">
        <v>44.19222222222222</v>
      </c>
      <c r="Q5" s="13"/>
    </row>
    <row r="6" spans="1:17" ht="15" x14ac:dyDescent="0.25">
      <c r="A6" s="20" t="s">
        <v>21</v>
      </c>
      <c r="B6" s="15" t="s">
        <v>22</v>
      </c>
      <c r="C6" s="16">
        <v>10000</v>
      </c>
      <c r="D6" s="17" t="s">
        <v>7</v>
      </c>
      <c r="F6" s="113">
        <f>1000*2.7358848</f>
        <v>2735.8847999999998</v>
      </c>
      <c r="G6" s="19">
        <v>45.96</v>
      </c>
      <c r="H6" s="111">
        <f>1000*2.7358848</f>
        <v>2735.8847999999998</v>
      </c>
      <c r="I6" s="103">
        <v>43.596666666666664</v>
      </c>
      <c r="K6" s="21"/>
      <c r="L6" s="21"/>
      <c r="M6" s="21"/>
    </row>
    <row r="7" spans="1:17" x14ac:dyDescent="0.3">
      <c r="A7" s="20" t="s">
        <v>24</v>
      </c>
      <c r="B7" s="15" t="s">
        <v>1</v>
      </c>
      <c r="C7" s="169">
        <v>2.2999999999999998</v>
      </c>
      <c r="D7" s="17" t="s">
        <v>7</v>
      </c>
      <c r="F7" s="113">
        <f>1000*5.4717696</f>
        <v>5471.7695999999996</v>
      </c>
      <c r="G7" s="19">
        <v>45.436000000000014</v>
      </c>
      <c r="H7" s="111">
        <f>1000*5.4717696</f>
        <v>5471.7695999999996</v>
      </c>
      <c r="I7" s="103">
        <v>41.052</v>
      </c>
      <c r="K7" s="21"/>
      <c r="L7" s="21"/>
      <c r="M7" s="21"/>
      <c r="Q7" s="13"/>
    </row>
    <row r="8" spans="1:17" ht="15.75" thickBot="1" x14ac:dyDescent="0.3">
      <c r="A8" s="36" t="s">
        <v>26</v>
      </c>
      <c r="B8" s="37" t="s">
        <v>27</v>
      </c>
      <c r="C8" s="92">
        <v>0</v>
      </c>
      <c r="D8" s="93" t="s">
        <v>13</v>
      </c>
      <c r="F8" s="113">
        <f>1000*8.2076544</f>
        <v>8207.6543999999994</v>
      </c>
      <c r="G8" s="19">
        <v>44.454285714285724</v>
      </c>
      <c r="H8" s="111">
        <f>1000*8.2076544</f>
        <v>8207.6543999999994</v>
      </c>
      <c r="I8" s="103">
        <v>38.189</v>
      </c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113">
        <f>1000*10.9435392</f>
        <v>10943.539199999999</v>
      </c>
      <c r="G9" s="19">
        <v>43.416666666666664</v>
      </c>
      <c r="H9" s="111">
        <f>1000*10.9435392</f>
        <v>10943.539199999999</v>
      </c>
      <c r="I9" s="103">
        <v>31.986000000000001</v>
      </c>
      <c r="K9" s="21"/>
      <c r="L9" s="21"/>
      <c r="M9" s="21"/>
      <c r="Q9" s="13"/>
    </row>
    <row r="10" spans="1:17" ht="15.75" thickBot="1" x14ac:dyDescent="0.3">
      <c r="A10" s="160" t="s">
        <v>53</v>
      </c>
      <c r="B10" s="161"/>
      <c r="C10" s="161"/>
      <c r="D10" s="162"/>
      <c r="E10" s="21"/>
      <c r="F10" s="113">
        <f>1000*13.679424</f>
        <v>13679.423999999999</v>
      </c>
      <c r="G10" s="19">
        <v>41.712222222222216</v>
      </c>
      <c r="H10" s="111">
        <f>1000*13.679424</f>
        <v>13679.423999999999</v>
      </c>
      <c r="I10" s="103">
        <v>25.76</v>
      </c>
      <c r="K10" s="21"/>
      <c r="L10" s="21"/>
      <c r="M10" s="21"/>
      <c r="Q10" s="13"/>
    </row>
    <row r="11" spans="1:17" ht="15" x14ac:dyDescent="0.25">
      <c r="A11" s="27" t="s">
        <v>19</v>
      </c>
      <c r="B11" s="8" t="s">
        <v>0</v>
      </c>
      <c r="C11" s="28">
        <v>0.35</v>
      </c>
      <c r="D11" s="29"/>
      <c r="F11" s="113">
        <f>1000*16.4153088</f>
        <v>16415.308799999999</v>
      </c>
      <c r="G11" s="19">
        <v>38.335000000000001</v>
      </c>
      <c r="H11" s="111">
        <f>1000*16.4153088</f>
        <v>16415.308799999999</v>
      </c>
      <c r="I11" s="103">
        <v>21.71</v>
      </c>
      <c r="K11" s="21"/>
      <c r="L11" s="21"/>
      <c r="M11" s="21"/>
    </row>
    <row r="12" spans="1:17" ht="15" x14ac:dyDescent="0.25">
      <c r="A12" s="30" t="s">
        <v>35</v>
      </c>
      <c r="B12" s="31" t="s">
        <v>36</v>
      </c>
      <c r="C12" s="32">
        <v>275</v>
      </c>
      <c r="D12" s="33" t="s">
        <v>37</v>
      </c>
      <c r="F12" s="111">
        <f>1000*19.1511936</f>
        <v>19151.193599999999</v>
      </c>
      <c r="G12" s="19">
        <v>36.518571428571427</v>
      </c>
      <c r="H12" s="111">
        <f>1000*19.1511936</f>
        <v>19151.193599999999</v>
      </c>
      <c r="I12" s="19">
        <v>16.37</v>
      </c>
      <c r="K12" s="21"/>
      <c r="L12" s="21"/>
      <c r="M12" s="21"/>
    </row>
    <row r="13" spans="1:17" ht="15" x14ac:dyDescent="0.25">
      <c r="A13" s="23" t="s">
        <v>30</v>
      </c>
      <c r="B13" s="15" t="s">
        <v>2</v>
      </c>
      <c r="C13" s="35">
        <v>25</v>
      </c>
      <c r="D13" s="17" t="s">
        <v>31</v>
      </c>
      <c r="F13" s="111">
        <f>1000*21.8870784</f>
        <v>21887.078399999999</v>
      </c>
      <c r="G13" s="19">
        <v>29.539000000000005</v>
      </c>
      <c r="H13" s="111">
        <f>1000*21.8870784</f>
        <v>21887.078399999999</v>
      </c>
      <c r="I13" s="19">
        <v>13.464000000000002</v>
      </c>
      <c r="K13" s="21"/>
      <c r="L13" s="21"/>
      <c r="M13" s="21"/>
    </row>
    <row r="14" spans="1:17" ht="15.6" x14ac:dyDescent="0.35">
      <c r="A14" s="120" t="s">
        <v>32</v>
      </c>
      <c r="B14" s="121" t="s">
        <v>33</v>
      </c>
      <c r="C14" s="122">
        <f>C12/C13</f>
        <v>11</v>
      </c>
      <c r="D14" s="123" t="s">
        <v>34</v>
      </c>
      <c r="F14" s="111">
        <f>1000*24.6229632</f>
        <v>24622.963200000002</v>
      </c>
      <c r="G14" s="19">
        <v>24.455000000000002</v>
      </c>
      <c r="H14" s="111">
        <f>1000*24.6229632</f>
        <v>24622.963200000002</v>
      </c>
      <c r="I14" s="19">
        <v>7.6537499999999987</v>
      </c>
      <c r="K14" s="21"/>
      <c r="L14" s="21"/>
      <c r="M14" s="21"/>
    </row>
    <row r="15" spans="1:17" ht="15.75" thickBot="1" x14ac:dyDescent="0.3">
      <c r="A15" s="36" t="s">
        <v>72</v>
      </c>
      <c r="B15" s="115" t="s">
        <v>73</v>
      </c>
      <c r="C15" s="116">
        <v>150000</v>
      </c>
      <c r="D15" s="38" t="s">
        <v>7</v>
      </c>
      <c r="F15" s="18"/>
      <c r="G15" s="19"/>
      <c r="H15" s="18"/>
      <c r="I15" s="34"/>
      <c r="K15" s="21"/>
      <c r="L15" s="21"/>
      <c r="M15" s="21"/>
    </row>
    <row r="16" spans="1:17" ht="15.75" thickBot="1" x14ac:dyDescent="0.3">
      <c r="A16" s="21"/>
      <c r="F16" s="111">
        <f>1000*27.358848</f>
        <v>27358.847999999998</v>
      </c>
      <c r="G16" s="19">
        <v>21.428750000000001</v>
      </c>
      <c r="H16" s="111">
        <f>1000*27.358848</f>
        <v>27358.847999999998</v>
      </c>
      <c r="I16" s="19">
        <v>2.375833333333333</v>
      </c>
      <c r="K16" s="21"/>
      <c r="L16" s="21"/>
      <c r="M16" s="21"/>
    </row>
    <row r="17" spans="1:24" ht="15.75" thickBot="1" x14ac:dyDescent="0.3">
      <c r="A17" s="160" t="s">
        <v>3</v>
      </c>
      <c r="B17" s="161"/>
      <c r="C17" s="161"/>
      <c r="D17" s="162"/>
      <c r="F17" s="111">
        <f>1000*30.0947328</f>
        <v>30094.732799999998</v>
      </c>
      <c r="G17" s="19">
        <v>16.522222222222226</v>
      </c>
      <c r="H17" s="111">
        <f>1000*30.0947328</f>
        <v>30094.732799999998</v>
      </c>
      <c r="I17" s="19">
        <v>1.1998</v>
      </c>
      <c r="K17" s="21"/>
      <c r="L17" s="21"/>
      <c r="M17" s="21"/>
    </row>
    <row r="18" spans="1:24" ht="15" x14ac:dyDescent="0.25">
      <c r="A18" s="27" t="s">
        <v>8</v>
      </c>
      <c r="B18" s="8" t="s">
        <v>9</v>
      </c>
      <c r="C18" s="9">
        <f>Overview!D18</f>
        <v>14000</v>
      </c>
      <c r="D18" s="10" t="s">
        <v>10</v>
      </c>
      <c r="F18" s="111">
        <f>1000*32.8306176</f>
        <v>32830.617599999998</v>
      </c>
      <c r="G18" s="19">
        <v>6.8416666666666659</v>
      </c>
      <c r="H18" s="111">
        <f>1000*32.8306176</f>
        <v>32830.617599999998</v>
      </c>
      <c r="I18" s="19">
        <v>0.41896666666666665</v>
      </c>
      <c r="K18" s="21"/>
      <c r="L18" s="21"/>
      <c r="M18" s="21"/>
    </row>
    <row r="19" spans="1:24" ht="15" x14ac:dyDescent="0.25">
      <c r="A19" s="20" t="s">
        <v>14</v>
      </c>
      <c r="B19" s="15" t="s">
        <v>15</v>
      </c>
      <c r="C19" s="88">
        <f>Overview!D19</f>
        <v>5150.3121764001926</v>
      </c>
      <c r="D19" s="17" t="s">
        <v>10</v>
      </c>
      <c r="E19" s="39"/>
      <c r="F19" s="111">
        <f>1000*35.5665024</f>
        <v>35566.502399999998</v>
      </c>
      <c r="G19" s="19">
        <v>2.9893333333333332</v>
      </c>
      <c r="H19" s="111">
        <f>1000*35.5665024</f>
        <v>35566.502399999998</v>
      </c>
      <c r="I19" s="19">
        <v>0.14326</v>
      </c>
      <c r="K19" s="21"/>
      <c r="L19" s="21"/>
      <c r="M19" s="21"/>
    </row>
    <row r="20" spans="1:24" ht="15" x14ac:dyDescent="0.25">
      <c r="A20" s="23" t="s">
        <v>52</v>
      </c>
      <c r="B20" s="15" t="s">
        <v>20</v>
      </c>
      <c r="C20" s="88">
        <f>Overview!D20</f>
        <v>2000</v>
      </c>
      <c r="D20" s="22" t="s">
        <v>7</v>
      </c>
      <c r="F20" s="111">
        <f>1000*38.3023872</f>
        <v>38302.387199999997</v>
      </c>
      <c r="G20" s="19">
        <v>1.1203999999999998</v>
      </c>
      <c r="H20" s="111">
        <f>1000*38.3023872</f>
        <v>38302.387199999997</v>
      </c>
      <c r="I20" s="19">
        <v>0.31017499999999998</v>
      </c>
      <c r="K20" s="21"/>
      <c r="L20" s="21"/>
      <c r="M20" s="21"/>
    </row>
    <row r="21" spans="1:24" ht="15" x14ac:dyDescent="0.25">
      <c r="A21" s="23" t="s">
        <v>58</v>
      </c>
      <c r="B21" s="15" t="s">
        <v>23</v>
      </c>
      <c r="C21" s="88">
        <f>Overview!D21</f>
        <v>15000</v>
      </c>
      <c r="D21" s="22" t="s">
        <v>7</v>
      </c>
      <c r="F21" s="111">
        <f>1000*41.038272</f>
        <v>41038.271999999997</v>
      </c>
      <c r="G21" s="19">
        <v>0.346225</v>
      </c>
      <c r="H21" s="18"/>
      <c r="I21" s="19"/>
    </row>
    <row r="22" spans="1:24" ht="15" x14ac:dyDescent="0.25">
      <c r="A22" s="53" t="s">
        <v>57</v>
      </c>
      <c r="B22" s="15" t="s">
        <v>25</v>
      </c>
      <c r="C22" s="24">
        <f>Overview!D22</f>
        <v>2000</v>
      </c>
      <c r="D22" s="17" t="s">
        <v>7</v>
      </c>
      <c r="F22" s="111">
        <f>1000*43.7741568</f>
        <v>43774.156799999997</v>
      </c>
      <c r="G22" s="19">
        <v>0.11223333333333334</v>
      </c>
      <c r="H22" s="18"/>
      <c r="I22" s="19"/>
      <c r="J22" s="21"/>
      <c r="K22" s="40"/>
      <c r="L22" s="40"/>
      <c r="M22" s="40"/>
      <c r="T22" s="41"/>
      <c r="W22" s="41"/>
    </row>
    <row r="23" spans="1:24" ht="15.75" thickBot="1" x14ac:dyDescent="0.3">
      <c r="A23" s="85" t="s">
        <v>28</v>
      </c>
      <c r="B23" s="37" t="s">
        <v>29</v>
      </c>
      <c r="C23" s="86">
        <f>Overview!D23</f>
        <v>4</v>
      </c>
      <c r="D23" s="87" t="s">
        <v>7</v>
      </c>
      <c r="F23" s="114">
        <f>1000*46.5100416</f>
        <v>46510.041600000004</v>
      </c>
      <c r="G23" s="44">
        <v>9.2499999999999985E-2</v>
      </c>
      <c r="H23" s="43"/>
      <c r="I23" s="44"/>
      <c r="J23" s="21"/>
    </row>
    <row r="24" spans="1:24" ht="15.75" thickBot="1" x14ac:dyDescent="0.3">
      <c r="A24" s="83"/>
      <c r="B24" s="59"/>
      <c r="C24" s="84"/>
      <c r="D24" s="99"/>
      <c r="F24" s="109"/>
      <c r="G24" s="109"/>
      <c r="H24" s="109"/>
      <c r="I24" s="109"/>
      <c r="J24" s="109"/>
      <c r="S24" s="47"/>
      <c r="T24" s="41"/>
      <c r="W24" s="41"/>
    </row>
    <row r="25" spans="1:24" ht="15.75" thickBot="1" x14ac:dyDescent="0.3">
      <c r="A25" s="161" t="s">
        <v>56</v>
      </c>
      <c r="B25" s="161"/>
      <c r="C25" s="161"/>
      <c r="D25" s="162"/>
      <c r="F25" s="166" t="s">
        <v>43</v>
      </c>
      <c r="G25" s="167"/>
      <c r="H25" s="167"/>
      <c r="I25" s="168"/>
      <c r="J25" s="109"/>
      <c r="V25" s="41"/>
      <c r="W25" s="41"/>
      <c r="X25" s="41"/>
    </row>
    <row r="26" spans="1:24" x14ac:dyDescent="0.3">
      <c r="A26" s="89" t="s">
        <v>64</v>
      </c>
      <c r="B26" s="90" t="s">
        <v>54</v>
      </c>
      <c r="C26" s="49">
        <f>$C$11*$C$20/C$14/$C$18</f>
        <v>4.5454545454545452E-3</v>
      </c>
      <c r="D26" s="29"/>
      <c r="F26" s="148" t="s">
        <v>68</v>
      </c>
      <c r="G26" s="149"/>
      <c r="H26" s="149"/>
      <c r="I26" s="150"/>
      <c r="J26" s="109"/>
      <c r="V26" s="41"/>
      <c r="W26" s="41"/>
      <c r="X26" s="41"/>
    </row>
    <row r="27" spans="1:24" ht="15.6" x14ac:dyDescent="0.35">
      <c r="A27" s="14" t="s">
        <v>48</v>
      </c>
      <c r="B27" s="15" t="s">
        <v>47</v>
      </c>
      <c r="C27" s="51">
        <f>C30/C13</f>
        <v>10.914085908577048</v>
      </c>
      <c r="D27" s="52" t="s">
        <v>34</v>
      </c>
      <c r="F27" s="151"/>
      <c r="G27" s="152"/>
      <c r="H27" s="152"/>
      <c r="I27" s="153"/>
      <c r="J27" s="109"/>
      <c r="V27" s="41"/>
      <c r="W27" s="41"/>
      <c r="X27" s="41"/>
    </row>
    <row r="28" spans="1:24" x14ac:dyDescent="0.3">
      <c r="A28" s="91" t="s">
        <v>63</v>
      </c>
      <c r="B28" s="82" t="s">
        <v>59</v>
      </c>
      <c r="C28" s="51">
        <f>C11*C21/C27/C19</f>
        <v>9.3398173169139273E-2</v>
      </c>
      <c r="D28" s="52"/>
      <c r="F28" s="151"/>
      <c r="G28" s="152"/>
      <c r="H28" s="152"/>
      <c r="I28" s="153"/>
      <c r="J28" s="48"/>
      <c r="V28" s="41"/>
      <c r="W28" s="41"/>
      <c r="X28" s="41"/>
    </row>
    <row r="29" spans="1:24" x14ac:dyDescent="0.3">
      <c r="A29" s="53" t="s">
        <v>49</v>
      </c>
      <c r="B29" s="15" t="s">
        <v>60</v>
      </c>
      <c r="C29" s="54">
        <f>($C$5-$C$8)*(C30/C12)^(1/$C$11)+$C$8</f>
        <v>45.95876820982069</v>
      </c>
      <c r="D29" s="17" t="s">
        <v>13</v>
      </c>
      <c r="E29" s="21"/>
      <c r="F29" s="151"/>
      <c r="G29" s="152"/>
      <c r="H29" s="152"/>
      <c r="I29" s="153"/>
      <c r="J29" s="50"/>
      <c r="P29" s="21"/>
      <c r="Q29" s="21"/>
      <c r="V29" s="41"/>
      <c r="W29" s="41"/>
      <c r="X29" s="41"/>
    </row>
    <row r="30" spans="1:24" ht="15" thickBot="1" x14ac:dyDescent="0.35">
      <c r="A30" s="55" t="s">
        <v>50</v>
      </c>
      <c r="B30" s="56" t="s">
        <v>44</v>
      </c>
      <c r="C30" s="57">
        <f>C12*(1-C26*(EXP(C22/C20)-1))</f>
        <v>272.85214771442622</v>
      </c>
      <c r="D30" s="25"/>
      <c r="E30" s="21"/>
      <c r="F30" s="154"/>
      <c r="G30" s="155"/>
      <c r="H30" s="155"/>
      <c r="I30" s="156"/>
      <c r="J30" s="50"/>
      <c r="P30" s="21"/>
      <c r="Q30" s="21"/>
      <c r="V30" s="41"/>
      <c r="W30" s="41"/>
      <c r="X30" s="41"/>
    </row>
    <row r="31" spans="1:24" ht="15.75" thickBot="1" x14ac:dyDescent="0.3">
      <c r="A31" s="58"/>
      <c r="B31" s="59"/>
      <c r="C31" s="60"/>
      <c r="D31" s="61"/>
      <c r="E31" s="21"/>
      <c r="F31" s="21"/>
      <c r="H31" s="21"/>
      <c r="I31" s="21"/>
    </row>
    <row r="32" spans="1:24" ht="15.75" thickBot="1" x14ac:dyDescent="0.3">
      <c r="A32" s="94" t="s">
        <v>38</v>
      </c>
      <c r="B32" s="95" t="s">
        <v>46</v>
      </c>
      <c r="C32" s="96"/>
      <c r="D32" s="97"/>
      <c r="E32" s="98" t="s">
        <v>39</v>
      </c>
      <c r="F32" s="98" t="s">
        <v>45</v>
      </c>
      <c r="G32" s="98" t="s">
        <v>40</v>
      </c>
      <c r="H32" s="98" t="s">
        <v>41</v>
      </c>
      <c r="I32" s="98" t="s">
        <v>42</v>
      </c>
      <c r="R32" s="41"/>
      <c r="S32" s="62"/>
      <c r="T32" s="62"/>
      <c r="U32" s="62"/>
      <c r="V32" s="62"/>
      <c r="W32" s="62"/>
      <c r="X32" s="62"/>
    </row>
    <row r="33" spans="1:37" ht="15" x14ac:dyDescent="0.25">
      <c r="A33" s="104">
        <f>A34-$C$4-9000</f>
        <v>-18000</v>
      </c>
      <c r="B33" s="64"/>
      <c r="C33" s="65"/>
      <c r="D33" s="66"/>
      <c r="E33" s="67">
        <f t="shared" ref="E33:E96" si="0">IF(A33&lt;=$C$22,$C$18*EXP(-A33/$C$20),$C$19*EXP(-(A33-$C$22)/$C$21))</f>
        <v>113443174.98605537</v>
      </c>
      <c r="F33" s="68">
        <f t="shared" ref="F33:F64" si="1">IF(A33&lt;=$C$22,IF($C$12*(1-$C$26*(EXP(A33/$C$20)-1))&gt;0,$C$12*(1-$C$26*(EXP(A33/$C$20)-1)),0),IF($C$30*(1-$C$28*(EXP((A33-$C$22)/$C$21)-1))&gt;0,$C$30*(1-$C$28*(EXP((A33-$C$22)/$C$21)-1)),0))</f>
        <v>276.24984573774486</v>
      </c>
      <c r="G33" s="69">
        <f t="shared" ref="G33:G64" si="2">IF(A33&lt;=$C$22,($C$5-$C$8)*(F33/$C$12)^(1/$C$11)+$C$8, ($C$29-$C$8)*(F33/$C$30)^(1/$C$11)+$C$8)</f>
        <v>47.612893310353414</v>
      </c>
      <c r="H33" s="117">
        <f>IF($C$15=0,A33-$C$6/2, A33-$C$6*EXP(-A33/$C$15)/2)</f>
        <v>-23637.484257896878</v>
      </c>
      <c r="I33" s="117">
        <f>IF($C$15=0,A33+$C$6/2, A33+$C$6*EXP(-A33/$C$15)/2)</f>
        <v>-12362.515742103122</v>
      </c>
      <c r="R33" s="41"/>
      <c r="S33" s="62"/>
      <c r="T33" s="62"/>
      <c r="U33" s="62"/>
      <c r="V33" s="62"/>
      <c r="W33" s="62"/>
      <c r="X33" s="62"/>
    </row>
    <row r="34" spans="1:37" ht="15" x14ac:dyDescent="0.25">
      <c r="A34" s="105">
        <f t="shared" ref="A34:A41" si="3">A35-$C$4</f>
        <v>-8000</v>
      </c>
      <c r="B34" s="63"/>
      <c r="D34" s="70"/>
      <c r="E34" s="71">
        <f t="shared" si="0"/>
        <v>764374.10046401934</v>
      </c>
      <c r="F34" s="72">
        <f t="shared" si="1"/>
        <v>276.22710545138909</v>
      </c>
      <c r="G34" s="73">
        <f t="shared" si="2"/>
        <v>47.601695909729109</v>
      </c>
      <c r="H34" s="118">
        <f t="shared" ref="H34:H97" si="4">IF($C$15=0,A34-$C$6/2, A34-$C$6*EXP(-A34/$C$15)/2)</f>
        <v>-13273.905901268316</v>
      </c>
      <c r="I34" s="118">
        <f t="shared" ref="I34:I97" si="5">IF($C$15=0,A34+$C$6/2, A34+$C$6*EXP(-A34/$C$15)/2)</f>
        <v>-2726.0940987316844</v>
      </c>
      <c r="R34" s="41"/>
      <c r="S34" s="62"/>
      <c r="T34" s="62"/>
      <c r="U34" s="62"/>
      <c r="V34" s="62"/>
      <c r="W34" s="62"/>
      <c r="X34" s="62"/>
    </row>
    <row r="35" spans="1:37" ht="15" x14ac:dyDescent="0.25">
      <c r="A35" s="105">
        <f t="shared" si="3"/>
        <v>-7000</v>
      </c>
      <c r="B35" s="63"/>
      <c r="D35" s="70"/>
      <c r="E35" s="71">
        <f t="shared" si="0"/>
        <v>463616.32742169237</v>
      </c>
      <c r="F35" s="72">
        <f t="shared" si="1"/>
        <v>276.2122532707221</v>
      </c>
      <c r="G35" s="73">
        <f t="shared" si="2"/>
        <v>47.594383565479944</v>
      </c>
      <c r="H35" s="118">
        <f t="shared" si="4"/>
        <v>-12238.863466495801</v>
      </c>
      <c r="I35" s="118">
        <f t="shared" si="5"/>
        <v>-1761.1365335041992</v>
      </c>
      <c r="R35" s="41"/>
      <c r="S35" s="62"/>
      <c r="T35" s="62"/>
      <c r="U35" s="62"/>
      <c r="V35" s="62"/>
      <c r="W35" s="62"/>
      <c r="X35" s="62"/>
    </row>
    <row r="36" spans="1:37" ht="15" x14ac:dyDescent="0.25">
      <c r="A36" s="105">
        <f t="shared" si="3"/>
        <v>-6000</v>
      </c>
      <c r="B36" s="63"/>
      <c r="D36" s="70"/>
      <c r="E36" s="71">
        <f t="shared" si="0"/>
        <v>281197.51692462736</v>
      </c>
      <c r="F36" s="72">
        <f t="shared" si="1"/>
        <v>276.18776616454016</v>
      </c>
      <c r="G36" s="73">
        <f t="shared" si="2"/>
        <v>47.5823291423022</v>
      </c>
      <c r="H36" s="118">
        <f t="shared" si="4"/>
        <v>-11204.053870961941</v>
      </c>
      <c r="I36" s="118">
        <f t="shared" si="5"/>
        <v>-795.94612903805864</v>
      </c>
      <c r="R36" s="41"/>
      <c r="S36" s="62"/>
      <c r="T36" s="62"/>
      <c r="U36" s="62"/>
      <c r="V36" s="62"/>
      <c r="W36" s="62"/>
      <c r="X36" s="62"/>
    </row>
    <row r="37" spans="1:37" x14ac:dyDescent="0.3">
      <c r="A37" s="105">
        <f t="shared" si="3"/>
        <v>-5000</v>
      </c>
      <c r="B37" s="63"/>
      <c r="D37" s="70"/>
      <c r="E37" s="71">
        <f t="shared" si="0"/>
        <v>170554.91544984863</v>
      </c>
      <c r="F37" s="72">
        <f t="shared" si="1"/>
        <v>276.14739375172013</v>
      </c>
      <c r="G37" s="73">
        <f t="shared" si="2"/>
        <v>47.562459091868931</v>
      </c>
      <c r="H37" s="118">
        <f t="shared" si="4"/>
        <v>-10169.475567567872</v>
      </c>
      <c r="I37" s="118">
        <f t="shared" si="5"/>
        <v>169.47556756787071</v>
      </c>
      <c r="R37" s="41"/>
      <c r="S37" s="62"/>
      <c r="T37" s="62"/>
      <c r="U37" s="62"/>
      <c r="V37" s="62"/>
      <c r="W37" s="62"/>
      <c r="X37" s="62"/>
    </row>
    <row r="38" spans="1:37" x14ac:dyDescent="0.3">
      <c r="A38" s="105">
        <f t="shared" si="3"/>
        <v>-4000</v>
      </c>
      <c r="B38" s="63"/>
      <c r="D38" s="70"/>
      <c r="E38" s="71">
        <f t="shared" si="0"/>
        <v>103446.7853850291</v>
      </c>
      <c r="F38" s="72">
        <f t="shared" si="1"/>
        <v>276.08083089595419</v>
      </c>
      <c r="G38" s="73">
        <f t="shared" si="2"/>
        <v>47.529710695049815</v>
      </c>
      <c r="H38" s="118">
        <f t="shared" si="4"/>
        <v>-9135.1270194944136</v>
      </c>
      <c r="I38" s="118">
        <f t="shared" si="5"/>
        <v>1135.1270194944136</v>
      </c>
      <c r="R38" s="41"/>
      <c r="S38" s="62"/>
      <c r="T38" s="62"/>
      <c r="U38" s="62"/>
      <c r="V38" s="62"/>
      <c r="W38" s="62"/>
      <c r="X38" s="62"/>
    </row>
    <row r="39" spans="1:37" x14ac:dyDescent="0.3">
      <c r="A39" s="105">
        <f t="shared" si="3"/>
        <v>-3000</v>
      </c>
      <c r="B39" s="63"/>
      <c r="D39" s="70"/>
      <c r="E39" s="71">
        <f t="shared" si="0"/>
        <v>62743.646984732906</v>
      </c>
      <c r="F39" s="72">
        <f t="shared" si="1"/>
        <v>275.97108729981443</v>
      </c>
      <c r="G39" s="73">
        <f t="shared" si="2"/>
        <v>47.475749725324356</v>
      </c>
      <c r="H39" s="118">
        <f t="shared" si="4"/>
        <v>-8101.0067001337793</v>
      </c>
      <c r="I39" s="118">
        <f t="shared" si="5"/>
        <v>2101.0067001337793</v>
      </c>
      <c r="R39" s="41"/>
      <c r="S39" s="62"/>
      <c r="T39" s="62"/>
      <c r="U39" s="62"/>
      <c r="V39" s="62"/>
      <c r="W39" s="62"/>
      <c r="X39" s="62"/>
    </row>
    <row r="40" spans="1:37" x14ac:dyDescent="0.3">
      <c r="A40" s="105">
        <f t="shared" si="3"/>
        <v>-2000</v>
      </c>
      <c r="B40" s="63"/>
      <c r="D40" s="70"/>
      <c r="E40" s="71">
        <f t="shared" si="0"/>
        <v>38055.945598426631</v>
      </c>
      <c r="F40" s="72">
        <f t="shared" si="1"/>
        <v>275.79015069853568</v>
      </c>
      <c r="G40" s="73">
        <f t="shared" si="2"/>
        <v>47.38687010322419</v>
      </c>
      <c r="H40" s="118">
        <f t="shared" si="4"/>
        <v>-7067.1130930217123</v>
      </c>
      <c r="I40" s="118">
        <f t="shared" si="5"/>
        <v>3067.1130930217123</v>
      </c>
      <c r="R40" s="41"/>
      <c r="S40" s="62"/>
      <c r="T40" s="62"/>
      <c r="U40" s="62"/>
      <c r="V40" s="62"/>
      <c r="W40" s="62"/>
      <c r="X40" s="62"/>
    </row>
    <row r="41" spans="1:37" x14ac:dyDescent="0.3">
      <c r="A41" s="105">
        <f t="shared" si="3"/>
        <v>-1000</v>
      </c>
      <c r="B41" s="63"/>
      <c r="D41" s="70"/>
      <c r="E41" s="71">
        <f t="shared" si="0"/>
        <v>23082.097789801795</v>
      </c>
      <c r="F41" s="72">
        <f t="shared" si="1"/>
        <v>275.4918366753592</v>
      </c>
      <c r="G41" s="73">
        <f t="shared" si="2"/>
        <v>47.240568662112871</v>
      </c>
      <c r="H41" s="118">
        <f t="shared" si="4"/>
        <v>-6033.4446917700971</v>
      </c>
      <c r="I41" s="118">
        <f t="shared" si="5"/>
        <v>4033.4446917700971</v>
      </c>
      <c r="R41" s="41"/>
      <c r="S41" s="62"/>
      <c r="T41" s="62"/>
      <c r="U41" s="62"/>
      <c r="V41" s="62"/>
      <c r="W41" s="62"/>
      <c r="X41" s="62"/>
    </row>
    <row r="42" spans="1:37" x14ac:dyDescent="0.3">
      <c r="A42" s="105">
        <v>0</v>
      </c>
      <c r="B42" s="63"/>
      <c r="D42" s="70"/>
      <c r="E42" s="71">
        <f t="shared" si="0"/>
        <v>14000</v>
      </c>
      <c r="F42" s="72">
        <f t="shared" si="1"/>
        <v>275</v>
      </c>
      <c r="G42" s="73">
        <f t="shared" si="2"/>
        <v>47</v>
      </c>
      <c r="H42" s="118">
        <f t="shared" si="4"/>
        <v>-5000</v>
      </c>
      <c r="I42" s="118">
        <f t="shared" si="5"/>
        <v>5000</v>
      </c>
      <c r="T42" s="74"/>
      <c r="U42" s="74"/>
      <c r="V42" s="74"/>
      <c r="W42" s="74"/>
      <c r="X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</row>
    <row r="43" spans="1:37" x14ac:dyDescent="0.3">
      <c r="A43" s="105">
        <f>A42+$C$4</f>
        <v>1000</v>
      </c>
      <c r="B43" s="63"/>
      <c r="D43" s="70"/>
      <c r="E43" s="71">
        <f t="shared" si="0"/>
        <v>8491.4292359768679</v>
      </c>
      <c r="F43" s="72">
        <f t="shared" si="1"/>
        <v>274.18909841162485</v>
      </c>
      <c r="G43" s="73">
        <f t="shared" si="2"/>
        <v>46.605110579363611</v>
      </c>
      <c r="H43" s="118">
        <f t="shared" si="4"/>
        <v>-3966.7775312751719</v>
      </c>
      <c r="I43" s="118">
        <f t="shared" si="5"/>
        <v>5966.7775312751719</v>
      </c>
      <c r="T43" s="74"/>
      <c r="U43" s="74"/>
      <c r="V43" s="74"/>
      <c r="W43" s="74"/>
      <c r="X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</row>
    <row r="44" spans="1:37" x14ac:dyDescent="0.3">
      <c r="A44" s="105">
        <f>A43+$C$4</f>
        <v>2000</v>
      </c>
      <c r="B44" s="63"/>
      <c r="D44" s="70"/>
      <c r="E44" s="71">
        <f t="shared" si="0"/>
        <v>5150.3121764001926</v>
      </c>
      <c r="F44" s="72">
        <f t="shared" si="1"/>
        <v>272.85214771442622</v>
      </c>
      <c r="G44" s="73">
        <f t="shared" si="2"/>
        <v>45.95876820982069</v>
      </c>
      <c r="H44" s="118">
        <f t="shared" si="4"/>
        <v>-2933.7758090359785</v>
      </c>
      <c r="I44" s="118">
        <f t="shared" si="5"/>
        <v>6933.7758090359785</v>
      </c>
      <c r="J44" s="42"/>
      <c r="K44" s="21"/>
      <c r="L44" s="21"/>
      <c r="M44" s="21"/>
      <c r="N44" s="21"/>
      <c r="O44" s="21"/>
      <c r="T44" s="74"/>
      <c r="U44" s="74"/>
      <c r="V44" s="74"/>
      <c r="W44" s="74"/>
      <c r="X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</row>
    <row r="45" spans="1:37" x14ac:dyDescent="0.3">
      <c r="A45" s="105">
        <f t="shared" ref="A45:A108" si="6">A44+$C$4</f>
        <v>3000</v>
      </c>
      <c r="B45" s="63"/>
      <c r="D45" s="70"/>
      <c r="E45" s="71">
        <f t="shared" si="0"/>
        <v>4818.1530161157734</v>
      </c>
      <c r="F45" s="72">
        <f t="shared" si="1"/>
        <v>271.09531097921098</v>
      </c>
      <c r="G45" s="73">
        <f t="shared" si="2"/>
        <v>45.118331943558587</v>
      </c>
      <c r="H45" s="118">
        <f t="shared" si="4"/>
        <v>-1900.9933665337767</v>
      </c>
      <c r="I45" s="118">
        <f t="shared" si="5"/>
        <v>7900.9933665337767</v>
      </c>
      <c r="J45" s="42"/>
      <c r="K45" s="21"/>
      <c r="L45" s="21"/>
      <c r="M45" s="21"/>
      <c r="N45" s="21"/>
      <c r="O45" s="21"/>
      <c r="T45" s="74"/>
      <c r="U45" s="74"/>
      <c r="V45" s="74"/>
      <c r="W45" s="74"/>
      <c r="X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</row>
    <row r="46" spans="1:37" x14ac:dyDescent="0.3">
      <c r="A46" s="105">
        <f t="shared" si="6"/>
        <v>4000</v>
      </c>
      <c r="B46" s="63"/>
      <c r="D46" s="70"/>
      <c r="E46" s="71">
        <f t="shared" si="0"/>
        <v>4507.4158015274634</v>
      </c>
      <c r="F46" s="72">
        <f t="shared" si="1"/>
        <v>269.21735949052612</v>
      </c>
      <c r="G46" s="73">
        <f t="shared" si="2"/>
        <v>44.231073151958917</v>
      </c>
      <c r="H46" s="118">
        <f t="shared" si="4"/>
        <v>-868.42874676572501</v>
      </c>
      <c r="I46" s="118">
        <f t="shared" si="5"/>
        <v>8868.428746765725</v>
      </c>
      <c r="J46" s="42"/>
      <c r="K46" s="21"/>
      <c r="L46" s="21"/>
      <c r="M46" s="21"/>
      <c r="N46" s="21"/>
      <c r="O46" s="21"/>
      <c r="T46" s="74"/>
      <c r="U46" s="74"/>
      <c r="V46" s="74"/>
      <c r="W46" s="74"/>
      <c r="X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</row>
    <row r="47" spans="1:37" x14ac:dyDescent="0.3">
      <c r="A47" s="105">
        <f t="shared" si="6"/>
        <v>5000</v>
      </c>
      <c r="B47" s="63"/>
      <c r="D47" s="70"/>
      <c r="E47" s="71">
        <f t="shared" si="0"/>
        <v>4216.718966770829</v>
      </c>
      <c r="F47" s="72">
        <f t="shared" si="1"/>
        <v>267.20994370557463</v>
      </c>
      <c r="G47" s="73">
        <f t="shared" si="2"/>
        <v>43.295273891722587</v>
      </c>
      <c r="H47" s="118">
        <f t="shared" si="4"/>
        <v>163.91949758997089</v>
      </c>
      <c r="I47" s="118">
        <f t="shared" si="5"/>
        <v>9836.08050241003</v>
      </c>
      <c r="J47" s="42"/>
      <c r="K47" s="21"/>
      <c r="L47" s="21"/>
      <c r="M47" s="21"/>
      <c r="N47" s="21"/>
      <c r="O47" s="21"/>
      <c r="T47" s="74"/>
      <c r="U47" s="74"/>
      <c r="V47" s="74"/>
      <c r="W47" s="74"/>
      <c r="X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</row>
    <row r="48" spans="1:37" x14ac:dyDescent="0.3">
      <c r="A48" s="105">
        <f t="shared" si="6"/>
        <v>6000</v>
      </c>
      <c r="B48" s="63"/>
      <c r="D48" s="70"/>
      <c r="E48" s="71">
        <f t="shared" si="0"/>
        <v>3944.7700473294167</v>
      </c>
      <c r="F48" s="72">
        <f t="shared" si="1"/>
        <v>265.06413847154568</v>
      </c>
      <c r="G48" s="73">
        <f t="shared" si="2"/>
        <v>42.309296323467933</v>
      </c>
      <c r="H48" s="118">
        <f t="shared" si="4"/>
        <v>1196.0528042383839</v>
      </c>
      <c r="I48" s="118">
        <f t="shared" si="5"/>
        <v>10803.947195761615</v>
      </c>
      <c r="J48" s="42"/>
      <c r="K48" s="21"/>
      <c r="L48" s="21"/>
      <c r="M48" s="21"/>
      <c r="N48" s="21"/>
      <c r="O48" s="21"/>
      <c r="T48" s="74"/>
      <c r="U48" s="74"/>
      <c r="V48" s="74"/>
      <c r="W48" s="74"/>
      <c r="X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</row>
    <row r="49" spans="1:37" x14ac:dyDescent="0.3">
      <c r="A49" s="105">
        <f t="shared" si="6"/>
        <v>7000</v>
      </c>
      <c r="B49" s="63"/>
      <c r="D49" s="70"/>
      <c r="E49" s="71">
        <f t="shared" si="0"/>
        <v>3690.3599336201751</v>
      </c>
      <c r="F49" s="72">
        <f t="shared" si="1"/>
        <v>262.77040334357497</v>
      </c>
      <c r="G49" s="73">
        <f t="shared" si="2"/>
        <v>41.271612795245119</v>
      </c>
      <c r="H49" s="118">
        <f t="shared" si="4"/>
        <v>2227.9726013317668</v>
      </c>
      <c r="I49" s="118">
        <f t="shared" si="5"/>
        <v>11772.027398668233</v>
      </c>
      <c r="J49" s="42"/>
      <c r="K49" s="21"/>
      <c r="L49" s="21"/>
      <c r="M49" s="21"/>
      <c r="N49" s="21"/>
      <c r="O49" s="21"/>
      <c r="T49" s="74"/>
      <c r="U49" s="74"/>
      <c r="V49" s="74"/>
      <c r="W49" s="74"/>
      <c r="X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</row>
    <row r="50" spans="1:37" x14ac:dyDescent="0.3">
      <c r="A50" s="105">
        <f t="shared" si="6"/>
        <v>8000</v>
      </c>
      <c r="B50" s="63"/>
      <c r="D50" s="70"/>
      <c r="E50" s="71">
        <f t="shared" si="0"/>
        <v>3452.3574951824908</v>
      </c>
      <c r="F50" s="72">
        <f t="shared" si="1"/>
        <v>260.31854016706097</v>
      </c>
      <c r="G50" s="73">
        <f t="shared" si="2"/>
        <v>40.180840661809917</v>
      </c>
      <c r="H50" s="118">
        <f t="shared" si="4"/>
        <v>3259.6803075330226</v>
      </c>
      <c r="I50" s="118">
        <f t="shared" si="5"/>
        <v>12740.319692466977</v>
      </c>
      <c r="J50" s="42"/>
      <c r="K50" s="21"/>
      <c r="L50" s="21"/>
      <c r="M50" s="21"/>
      <c r="N50" s="21"/>
      <c r="O50" s="21"/>
      <c r="T50" s="74"/>
      <c r="U50" s="74"/>
      <c r="V50" s="74"/>
      <c r="W50" s="74"/>
      <c r="X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</row>
    <row r="51" spans="1:37" x14ac:dyDescent="0.3">
      <c r="A51" s="105">
        <f t="shared" si="6"/>
        <v>9000</v>
      </c>
      <c r="B51" s="63"/>
      <c r="D51" s="70"/>
      <c r="E51" s="71">
        <f t="shared" si="0"/>
        <v>3229.7045515694795</v>
      </c>
      <c r="F51" s="72">
        <f t="shared" si="1"/>
        <v>257.69764773574343</v>
      </c>
      <c r="G51" s="73">
        <f t="shared" si="2"/>
        <v>39.035782356359796</v>
      </c>
      <c r="H51" s="118">
        <f t="shared" si="4"/>
        <v>4291.1773320787561</v>
      </c>
      <c r="I51" s="118">
        <f t="shared" si="5"/>
        <v>13708.822667921244</v>
      </c>
      <c r="L51" s="21"/>
      <c r="T51" s="74"/>
      <c r="U51" s="74"/>
      <c r="V51" s="74"/>
      <c r="W51" s="74"/>
      <c r="X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</row>
    <row r="52" spans="1:37" x14ac:dyDescent="0.3">
      <c r="A52" s="105">
        <f t="shared" si="6"/>
        <v>10000</v>
      </c>
      <c r="B52" s="63"/>
      <c r="D52" s="70"/>
      <c r="E52" s="71">
        <f t="shared" si="0"/>
        <v>3021.4111675816571</v>
      </c>
      <c r="F52" s="72">
        <f t="shared" si="1"/>
        <v>254.89607332395116</v>
      </c>
      <c r="G52" s="73">
        <f t="shared" si="2"/>
        <v>37.835471251199841</v>
      </c>
      <c r="H52" s="118">
        <f t="shared" si="4"/>
        <v>5322.4650748419108</v>
      </c>
      <c r="I52" s="118">
        <f t="shared" si="5"/>
        <v>14677.534925158088</v>
      </c>
      <c r="L52" s="21"/>
      <c r="T52" s="74"/>
      <c r="U52" s="74"/>
      <c r="V52" s="74"/>
      <c r="W52" s="74"/>
      <c r="X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</row>
    <row r="53" spans="1:37" x14ac:dyDescent="0.3">
      <c r="A53" s="105">
        <f t="shared" si="6"/>
        <v>11000</v>
      </c>
      <c r="B53" s="63"/>
      <c r="D53" s="70"/>
      <c r="E53" s="71">
        <f t="shared" si="0"/>
        <v>2826.5512519251756</v>
      </c>
      <c r="F53" s="72">
        <f t="shared" si="1"/>
        <v>251.90136087752558</v>
      </c>
      <c r="G53" s="73">
        <f t="shared" si="2"/>
        <v>36.579223852795003</v>
      </c>
      <c r="H53" s="118">
        <f t="shared" si="4"/>
        <v>6353.5449263939818</v>
      </c>
      <c r="I53" s="118">
        <f t="shared" si="5"/>
        <v>15646.455073606019</v>
      </c>
      <c r="L53" s="21"/>
      <c r="T53" s="74"/>
      <c r="U53" s="74"/>
      <c r="V53" s="74"/>
      <c r="W53" s="74"/>
      <c r="X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</row>
    <row r="54" spans="1:37" x14ac:dyDescent="0.3">
      <c r="A54" s="105">
        <f t="shared" si="6"/>
        <v>12000</v>
      </c>
      <c r="B54" s="63"/>
      <c r="D54" s="70"/>
      <c r="E54" s="71">
        <f t="shared" si="0"/>
        <v>2644.2584397258656</v>
      </c>
      <c r="F54" s="72">
        <f t="shared" si="1"/>
        <v>248.70019563307326</v>
      </c>
      <c r="G54" s="73">
        <f t="shared" si="2"/>
        <v>35.266698870095325</v>
      </c>
      <c r="H54" s="118">
        <f t="shared" si="4"/>
        <v>7384.4182680668209</v>
      </c>
      <c r="I54" s="118">
        <f t="shared" si="5"/>
        <v>16615.58173193318</v>
      </c>
      <c r="L54" s="21"/>
      <c r="Y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</row>
    <row r="55" spans="1:37" x14ac:dyDescent="0.3">
      <c r="A55" s="105">
        <f t="shared" si="6"/>
        <v>13000</v>
      </c>
      <c r="B55" s="63"/>
      <c r="D55" s="70"/>
      <c r="E55" s="71">
        <f t="shared" si="0"/>
        <v>2473.7222405923544</v>
      </c>
      <c r="F55" s="72">
        <f t="shared" si="1"/>
        <v>245.27834491931924</v>
      </c>
      <c r="G55" s="73">
        <f t="shared" si="2"/>
        <v>33.897963666638475</v>
      </c>
      <c r="H55" s="118">
        <f t="shared" si="4"/>
        <v>8415.0864720140289</v>
      </c>
      <c r="I55" s="118">
        <f t="shared" si="5"/>
        <v>17584.913527985969</v>
      </c>
      <c r="L55" s="21"/>
      <c r="Y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</row>
    <row r="56" spans="1:37" x14ac:dyDescent="0.3">
      <c r="A56" s="105">
        <f t="shared" si="6"/>
        <v>14000</v>
      </c>
      <c r="B56" s="63"/>
      <c r="D56" s="70"/>
      <c r="E56" s="71">
        <f t="shared" si="0"/>
        <v>2314.1844351022114</v>
      </c>
      <c r="F56" s="72">
        <f t="shared" si="1"/>
        <v>241.6205948773584</v>
      </c>
      <c r="G56" s="73">
        <f t="shared" si="2"/>
        <v>32.473568548618879</v>
      </c>
      <c r="H56" s="118">
        <f t="shared" si="4"/>
        <v>9445.5509012719394</v>
      </c>
      <c r="I56" s="118">
        <f t="shared" si="5"/>
        <v>18554.449098728059</v>
      </c>
      <c r="L56" s="21"/>
      <c r="Y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</row>
    <row r="57" spans="1:37" x14ac:dyDescent="0.3">
      <c r="A57" s="105">
        <f t="shared" si="6"/>
        <v>15000</v>
      </c>
      <c r="B57" s="63"/>
      <c r="D57" s="70"/>
      <c r="E57" s="71">
        <f t="shared" si="0"/>
        <v>2164.9357036895672</v>
      </c>
      <c r="F57" s="72">
        <f t="shared" si="1"/>
        <v>237.71068281845785</v>
      </c>
      <c r="G57" s="73">
        <f t="shared" si="2"/>
        <v>30.994629242359551</v>
      </c>
      <c r="H57" s="118">
        <f t="shared" si="4"/>
        <v>10475.812909820203</v>
      </c>
      <c r="I57" s="118">
        <f t="shared" si="5"/>
        <v>19524.187090179796</v>
      </c>
      <c r="L57" s="21"/>
      <c r="Y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</row>
    <row r="58" spans="1:37" x14ac:dyDescent="0.3">
      <c r="A58" s="105">
        <f t="shared" si="6"/>
        <v>16000</v>
      </c>
      <c r="B58" s="63"/>
      <c r="D58" s="70"/>
      <c r="E58" s="71">
        <f t="shared" si="0"/>
        <v>2025.3124729459307</v>
      </c>
      <c r="F58" s="72">
        <f t="shared" si="1"/>
        <v>233.53122491866634</v>
      </c>
      <c r="G58" s="73">
        <f t="shared" si="2"/>
        <v>29.462917761883393</v>
      </c>
      <c r="H58" s="118">
        <f t="shared" si="4"/>
        <v>11505.873842641955</v>
      </c>
      <c r="I58" s="118">
        <f t="shared" si="5"/>
        <v>20494.126157358045</v>
      </c>
      <c r="L58" s="21"/>
      <c r="Y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</row>
    <row r="59" spans="1:37" x14ac:dyDescent="0.3">
      <c r="A59" s="105">
        <f t="shared" si="6"/>
        <v>17000</v>
      </c>
      <c r="B59" s="63"/>
      <c r="D59" s="70"/>
      <c r="E59" s="71">
        <f t="shared" si="0"/>
        <v>1894.6939653125778</v>
      </c>
      <c r="F59" s="72">
        <f t="shared" si="1"/>
        <v>229.06363892875493</v>
      </c>
      <c r="G59" s="73">
        <f t="shared" si="2"/>
        <v>27.880961643127925</v>
      </c>
      <c r="H59" s="118">
        <f t="shared" si="4"/>
        <v>12535.735035783608</v>
      </c>
      <c r="I59" s="118">
        <f t="shared" si="5"/>
        <v>21464.264964216392</v>
      </c>
      <c r="L59" s="21"/>
      <c r="Y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</row>
    <row r="60" spans="1:37" x14ac:dyDescent="0.3">
      <c r="A60" s="105">
        <f t="shared" si="6"/>
        <v>18000</v>
      </c>
      <c r="B60" s="63"/>
      <c r="D60" s="70"/>
      <c r="E60" s="71">
        <f t="shared" si="0"/>
        <v>1772.49943904717</v>
      </c>
      <c r="F60" s="72">
        <f t="shared" si="1"/>
        <v>224.28806155585011</v>
      </c>
      <c r="G60" s="73">
        <f t="shared" si="2"/>
        <v>26.252151203393314</v>
      </c>
      <c r="H60" s="118">
        <f t="shared" si="4"/>
        <v>13565.397816414214</v>
      </c>
      <c r="I60" s="118">
        <f t="shared" si="5"/>
        <v>22434.602183585786</v>
      </c>
      <c r="Y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</row>
    <row r="61" spans="1:37" x14ac:dyDescent="0.3">
      <c r="A61" s="105">
        <f t="shared" si="6"/>
        <v>19000</v>
      </c>
      <c r="B61" s="63"/>
      <c r="D61" s="70"/>
      <c r="E61" s="71">
        <f t="shared" si="0"/>
        <v>1658.1856061932519</v>
      </c>
      <c r="F61" s="72">
        <f t="shared" si="1"/>
        <v>219.18326014943042</v>
      </c>
      <c r="G61" s="73">
        <f t="shared" si="2"/>
        <v>24.580854044123331</v>
      </c>
      <c r="H61" s="118">
        <f t="shared" si="4"/>
        <v>14594.863502884458</v>
      </c>
      <c r="I61" s="118">
        <f t="shared" si="5"/>
        <v>23405.136497115542</v>
      </c>
      <c r="Y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</row>
    <row r="62" spans="1:37" x14ac:dyDescent="0.3">
      <c r="A62" s="105">
        <f t="shared" si="6"/>
        <v>20000</v>
      </c>
      <c r="B62" s="63"/>
      <c r="D62" s="70"/>
      <c r="E62" s="71">
        <f t="shared" si="0"/>
        <v>1551.2442170726747</v>
      </c>
      <c r="F62" s="72">
        <f t="shared" si="1"/>
        <v>213.7265382990349</v>
      </c>
      <c r="G62" s="73">
        <f t="shared" si="2"/>
        <v>22.872535415202055</v>
      </c>
      <c r="H62" s="118">
        <f t="shared" si="4"/>
        <v>15624.133404785262</v>
      </c>
      <c r="I62" s="118">
        <f t="shared" si="5"/>
        <v>24375.866595214738</v>
      </c>
      <c r="Y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</row>
    <row r="63" spans="1:37" x14ac:dyDescent="0.3">
      <c r="A63" s="105">
        <f t="shared" si="6"/>
        <v>21000</v>
      </c>
      <c r="B63" s="63"/>
      <c r="D63" s="70"/>
      <c r="E63" s="71">
        <f t="shared" si="0"/>
        <v>1451.19980056139</v>
      </c>
      <c r="F63" s="72">
        <f t="shared" si="1"/>
        <v>207.89363492396166</v>
      </c>
      <c r="G63" s="73">
        <f t="shared" si="2"/>
        <v>21.133882252203634</v>
      </c>
      <c r="H63" s="118">
        <f t="shared" si="4"/>
        <v>16653.208823005971</v>
      </c>
      <c r="I63" s="118">
        <f t="shared" si="5"/>
        <v>25346.791176994029</v>
      </c>
      <c r="Y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</row>
    <row r="64" spans="1:37" x14ac:dyDescent="0.3">
      <c r="A64" s="105">
        <f t="shared" si="6"/>
        <v>22000</v>
      </c>
      <c r="B64" s="63"/>
      <c r="D64" s="70"/>
      <c r="E64" s="71">
        <f t="shared" si="0"/>
        <v>1357.607550101671</v>
      </c>
      <c r="F64" s="72">
        <f t="shared" si="1"/>
        <v>201.65861640630072</v>
      </c>
      <c r="G64" s="73">
        <f t="shared" si="2"/>
        <v>19.372927623425561</v>
      </c>
      <c r="H64" s="118">
        <f t="shared" si="4"/>
        <v>17682.09104979218</v>
      </c>
      <c r="I64" s="118">
        <f t="shared" si="5"/>
        <v>26317.90895020782</v>
      </c>
      <c r="Y64" s="74"/>
    </row>
    <row r="65" spans="1:37" x14ac:dyDescent="0.3">
      <c r="A65" s="105">
        <f t="shared" si="6"/>
        <v>23000</v>
      </c>
      <c r="B65" s="63"/>
      <c r="D65" s="70"/>
      <c r="E65" s="71">
        <f t="shared" si="0"/>
        <v>1270.0513460517752</v>
      </c>
      <c r="F65" s="72">
        <f t="shared" ref="F65:F96" si="7">IF(A65&lt;=$C$22,IF($C$12*(1-$C$26*(EXP(A65/$C$20)-1))&gt;0,$C$12*(1-$C$26*(EXP(A65/$C$20)-1)),0),IF($C$30*(1-$C$28*(EXP((A65-$C$22)/$C$21)-1))&gt;0,$C$30*(1-$C$28*(EXP((A65-$C$22)/$C$21)-1)),0))</f>
        <v>194.99376128771476</v>
      </c>
      <c r="G65" s="73">
        <f t="shared" ref="G65:G96" si="8">IF(A65&lt;=$C$22,($C$5-$C$8)*(F65/$C$12)^(1/$C$11)+$C$8, ($C$29-$C$8)*(F65/$C$30)^(1/$C$11)+$C$8)</f>
        <v>17.599170902241667</v>
      </c>
      <c r="H65" s="118">
        <f t="shared" si="4"/>
        <v>18710.781368803167</v>
      </c>
      <c r="I65" s="118">
        <f t="shared" si="5"/>
        <v>27289.218631196833</v>
      </c>
      <c r="Y65" s="74"/>
      <c r="AA65" s="74"/>
      <c r="AC65" s="74"/>
      <c r="AD65" s="74"/>
      <c r="AE65" s="74"/>
      <c r="AF65" s="74"/>
      <c r="AG65" s="74"/>
      <c r="AH65" s="74"/>
      <c r="AI65" s="74"/>
      <c r="AJ65" s="74"/>
      <c r="AK65" s="74"/>
    </row>
    <row r="66" spans="1:37" x14ac:dyDescent="0.3">
      <c r="A66" s="105">
        <f t="shared" si="6"/>
        <v>24000</v>
      </c>
      <c r="B66" s="63"/>
      <c r="D66" s="70"/>
      <c r="E66" s="71">
        <f t="shared" si="0"/>
        <v>1188.1419055802439</v>
      </c>
      <c r="F66" s="72">
        <f t="shared" si="7"/>
        <v>187.86943701731852</v>
      </c>
      <c r="G66" s="73">
        <f t="shared" si="8"/>
        <v>15.82368711006202</v>
      </c>
      <c r="H66" s="118">
        <f t="shared" si="4"/>
        <v>19739.281055168944</v>
      </c>
      <c r="I66" s="118">
        <f t="shared" si="5"/>
        <v>28260.718944831056</v>
      </c>
      <c r="Y66" s="74"/>
      <c r="AA66" s="74"/>
      <c r="AC66" s="74"/>
      <c r="AD66" s="74"/>
      <c r="AE66" s="74"/>
      <c r="AF66" s="74"/>
      <c r="AG66" s="74"/>
      <c r="AH66" s="74"/>
      <c r="AI66" s="74"/>
      <c r="AJ66" s="74"/>
      <c r="AK66" s="74"/>
    </row>
    <row r="67" spans="1:37" x14ac:dyDescent="0.3">
      <c r="A67" s="105">
        <f t="shared" si="6"/>
        <v>25000</v>
      </c>
      <c r="B67" s="63"/>
      <c r="D67" s="70"/>
      <c r="E67" s="71">
        <f t="shared" si="0"/>
        <v>1111.5150518790949</v>
      </c>
      <c r="F67" s="72">
        <f t="shared" si="7"/>
        <v>180.25396820266775</v>
      </c>
      <c r="G67" s="73">
        <f t="shared" si="8"/>
        <v>14.05921642247565</v>
      </c>
      <c r="H67" s="118">
        <f t="shared" si="4"/>
        <v>20767.59137554693</v>
      </c>
      <c r="I67" s="118">
        <f t="shared" si="5"/>
        <v>29232.40862445307</v>
      </c>
      <c r="Y67" s="74"/>
      <c r="AA67" s="74"/>
      <c r="AC67" s="74"/>
      <c r="AD67" s="74"/>
      <c r="AE67" s="74"/>
      <c r="AF67" s="74"/>
      <c r="AG67" s="74"/>
      <c r="AH67" s="74"/>
      <c r="AI67" s="74"/>
      <c r="AJ67" s="74"/>
      <c r="AK67" s="74"/>
    </row>
    <row r="68" spans="1:37" x14ac:dyDescent="0.3">
      <c r="A68" s="105">
        <f t="shared" si="6"/>
        <v>26000</v>
      </c>
      <c r="B68" s="63"/>
      <c r="D68" s="70"/>
      <c r="E68" s="71">
        <f t="shared" si="0"/>
        <v>1039.8300950006742</v>
      </c>
      <c r="F68" s="72">
        <f t="shared" si="7"/>
        <v>172.11349577808892</v>
      </c>
      <c r="G68" s="73">
        <f t="shared" si="8"/>
        <v>12.320221620211747</v>
      </c>
      <c r="H68" s="118">
        <f t="shared" si="4"/>
        <v>21795.713588178245</v>
      </c>
      <c r="I68" s="118">
        <f t="shared" si="5"/>
        <v>30204.286411821755</v>
      </c>
      <c r="Y68" s="74"/>
      <c r="AA68" s="74"/>
      <c r="AC68" s="74"/>
      <c r="AD68" s="74"/>
      <c r="AE68" s="74"/>
      <c r="AF68" s="74"/>
      <c r="AG68" s="74"/>
      <c r="AH68" s="74"/>
      <c r="AI68" s="74"/>
      <c r="AJ68" s="74"/>
      <c r="AK68" s="74"/>
    </row>
    <row r="69" spans="1:37" x14ac:dyDescent="0.3">
      <c r="A69" s="105">
        <f t="shared" si="6"/>
        <v>27000</v>
      </c>
      <c r="B69" s="63"/>
      <c r="D69" s="70"/>
      <c r="E69" s="71">
        <f t="shared" si="0"/>
        <v>972.76831711922148</v>
      </c>
      <c r="F69" s="72">
        <f t="shared" si="7"/>
        <v>163.41182646419949</v>
      </c>
      <c r="G69" s="73">
        <f t="shared" si="8"/>
        <v>10.62289706336651</v>
      </c>
      <c r="H69" s="118">
        <f t="shared" si="4"/>
        <v>22823.648942943641</v>
      </c>
      <c r="I69" s="118">
        <f t="shared" si="5"/>
        <v>31176.351057056359</v>
      </c>
      <c r="Y69" s="74"/>
      <c r="AA69" s="74"/>
      <c r="AC69" s="74"/>
      <c r="AD69" s="74"/>
      <c r="AE69" s="74"/>
      <c r="AF69" s="74"/>
      <c r="AG69" s="74"/>
      <c r="AH69" s="74"/>
      <c r="AI69" s="74"/>
      <c r="AJ69" s="74"/>
      <c r="AK69" s="74"/>
    </row>
    <row r="70" spans="1:37" x14ac:dyDescent="0.3">
      <c r="A70" s="105">
        <f t="shared" si="6"/>
        <v>28000</v>
      </c>
      <c r="B70" s="63"/>
      <c r="D70" s="70"/>
      <c r="E70" s="71">
        <f t="shared" si="0"/>
        <v>910.03155548248355</v>
      </c>
      <c r="F70" s="72">
        <f t="shared" si="7"/>
        <v>154.11027184930231</v>
      </c>
      <c r="G70" s="73">
        <f t="shared" si="8"/>
        <v>8.9851072556238254</v>
      </c>
      <c r="H70" s="118">
        <f t="shared" si="4"/>
        <v>23851.398681419032</v>
      </c>
      <c r="I70" s="118">
        <f t="shared" si="5"/>
        <v>32148.601318580968</v>
      </c>
      <c r="Y70" s="74"/>
      <c r="AA70" s="74"/>
      <c r="AC70" s="74"/>
      <c r="AD70" s="74"/>
      <c r="AE70" s="74"/>
      <c r="AF70" s="74"/>
      <c r="AG70" s="74"/>
      <c r="AH70" s="74"/>
      <c r="AI70" s="74"/>
      <c r="AJ70" s="74"/>
      <c r="AK70" s="74"/>
    </row>
    <row r="71" spans="1:37" x14ac:dyDescent="0.3">
      <c r="A71" s="105">
        <f t="shared" si="6"/>
        <v>29000</v>
      </c>
      <c r="B71" s="63"/>
      <c r="D71" s="70"/>
      <c r="E71" s="71">
        <f t="shared" si="0"/>
        <v>851.34087675305148</v>
      </c>
      <c r="F71" s="72">
        <f t="shared" si="7"/>
        <v>144.1674763771949</v>
      </c>
      <c r="G71" s="73">
        <f t="shared" si="8"/>
        <v>7.4262258088916742</v>
      </c>
      <c r="H71" s="118">
        <f t="shared" si="4"/>
        <v>24878.964036930698</v>
      </c>
      <c r="I71" s="118">
        <f t="shared" si="5"/>
        <v>33121.035963069298</v>
      </c>
      <c r="Y71" s="74"/>
    </row>
    <row r="72" spans="1:37" x14ac:dyDescent="0.3">
      <c r="A72" s="105">
        <f t="shared" si="6"/>
        <v>30000</v>
      </c>
      <c r="B72" s="63"/>
      <c r="D72" s="70"/>
      <c r="E72" s="71">
        <f t="shared" si="0"/>
        <v>796.43533684542126</v>
      </c>
      <c r="F72" s="72">
        <f t="shared" si="7"/>
        <v>133.53923347661268</v>
      </c>
      <c r="G72" s="73">
        <f t="shared" si="8"/>
        <v>5.9668360005860928</v>
      </c>
      <c r="H72" s="118">
        <f t="shared" si="4"/>
        <v>25906.34623461009</v>
      </c>
      <c r="I72" s="118">
        <f t="shared" si="5"/>
        <v>34093.653765389907</v>
      </c>
      <c r="Y72" s="74"/>
    </row>
    <row r="73" spans="1:37" x14ac:dyDescent="0.3">
      <c r="A73" s="105">
        <f t="shared" si="6"/>
        <v>31000</v>
      </c>
      <c r="B73" s="63"/>
      <c r="D73" s="70"/>
      <c r="E73" s="71">
        <f t="shared" si="0"/>
        <v>745.07082074490097</v>
      </c>
      <c r="F73" s="72">
        <f t="shared" si="7"/>
        <v>122.1782890147998</v>
      </c>
      <c r="G73" s="73">
        <f t="shared" si="8"/>
        <v>4.6282412306318186</v>
      </c>
      <c r="H73" s="118">
        <f t="shared" si="4"/>
        <v>26933.54649144828</v>
      </c>
      <c r="I73" s="118">
        <f t="shared" si="5"/>
        <v>35066.45350855172</v>
      </c>
      <c r="Y73" s="74"/>
    </row>
    <row r="74" spans="1:37" x14ac:dyDescent="0.3">
      <c r="A74" s="105">
        <f t="shared" si="6"/>
        <v>32000</v>
      </c>
      <c r="B74" s="63"/>
      <c r="D74" s="70"/>
      <c r="E74" s="71">
        <f t="shared" si="0"/>
        <v>697.01895715009528</v>
      </c>
      <c r="F74" s="72">
        <f t="shared" si="7"/>
        <v>110.03413120134537</v>
      </c>
      <c r="G74" s="73">
        <f t="shared" si="8"/>
        <v>3.4317161429389387</v>
      </c>
      <c r="H74" s="118">
        <f t="shared" si="4"/>
        <v>27960.566016350043</v>
      </c>
      <c r="I74" s="118">
        <f t="shared" si="5"/>
        <v>36039.433983649957</v>
      </c>
      <c r="Y74" s="74"/>
    </row>
    <row r="75" spans="1:37" x14ac:dyDescent="0.3">
      <c r="A75" s="105">
        <f t="shared" si="6"/>
        <v>33000</v>
      </c>
      <c r="B75" s="63"/>
      <c r="D75" s="70"/>
      <c r="E75" s="71">
        <f t="shared" si="0"/>
        <v>652.06610311336783</v>
      </c>
      <c r="F75" s="72">
        <f t="shared" si="7"/>
        <v>97.052766008177954</v>
      </c>
      <c r="G75" s="73">
        <f t="shared" si="8"/>
        <v>2.3974047065877517</v>
      </c>
      <c r="H75" s="118">
        <f t="shared" si="4"/>
        <v>28987.406010187609</v>
      </c>
      <c r="I75" s="118">
        <f t="shared" si="5"/>
        <v>37012.593989812391</v>
      </c>
      <c r="Y75" s="74"/>
    </row>
    <row r="76" spans="1:37" x14ac:dyDescent="0.3">
      <c r="A76" s="105">
        <f t="shared" si="6"/>
        <v>34000</v>
      </c>
      <c r="B76" s="63"/>
      <c r="D76" s="70"/>
      <c r="E76" s="71">
        <f t="shared" si="0"/>
        <v>610.01239416490284</v>
      </c>
      <c r="F76" s="72">
        <f t="shared" si="7"/>
        <v>83.176477107215248</v>
      </c>
      <c r="G76" s="73">
        <f t="shared" si="8"/>
        <v>1.5427361388099992</v>
      </c>
      <c r="H76" s="118">
        <f t="shared" si="4"/>
        <v>30014.067665854003</v>
      </c>
      <c r="I76" s="118">
        <f t="shared" si="5"/>
        <v>37985.932334145997</v>
      </c>
      <c r="Y76" s="74"/>
    </row>
    <row r="77" spans="1:37" x14ac:dyDescent="0.3">
      <c r="A77" s="105">
        <f t="shared" si="6"/>
        <v>35000</v>
      </c>
      <c r="B77" s="63"/>
      <c r="D77" s="70"/>
      <c r="E77" s="71">
        <f t="shared" si="0"/>
        <v>570.67085569712697</v>
      </c>
      <c r="F77" s="72">
        <f t="shared" si="7"/>
        <v>68.343569258329595</v>
      </c>
      <c r="G77" s="73">
        <f t="shared" si="8"/>
        <v>0.88017530399759503</v>
      </c>
      <c r="H77" s="118">
        <f t="shared" si="4"/>
        <v>31040.552168316091</v>
      </c>
      <c r="I77" s="118">
        <f t="shared" si="5"/>
        <v>38959.447831683909</v>
      </c>
      <c r="Y77" s="74"/>
    </row>
    <row r="78" spans="1:37" x14ac:dyDescent="0.3">
      <c r="A78" s="105">
        <f t="shared" si="6"/>
        <v>36000</v>
      </c>
      <c r="B78" s="63"/>
      <c r="D78" s="70"/>
      <c r="E78" s="71">
        <f t="shared" si="0"/>
        <v>533.86657165863267</v>
      </c>
      <c r="F78" s="72">
        <f t="shared" si="7"/>
        <v>52.488094006710554</v>
      </c>
      <c r="G78" s="73">
        <f t="shared" si="8"/>
        <v>0.4140333375580601</v>
      </c>
      <c r="H78" s="118">
        <f t="shared" si="4"/>
        <v>32066.860694667233</v>
      </c>
      <c r="I78" s="118">
        <f t="shared" si="5"/>
        <v>39933.13930533277</v>
      </c>
      <c r="Y78" s="74"/>
    </row>
    <row r="79" spans="1:37" x14ac:dyDescent="0.3">
      <c r="A79" s="105">
        <f t="shared" si="6"/>
        <v>37000</v>
      </c>
      <c r="B79" s="63"/>
      <c r="D79" s="70"/>
      <c r="E79" s="71">
        <f t="shared" si="0"/>
        <v>499.43590686153351</v>
      </c>
      <c r="F79" s="72">
        <f t="shared" si="7"/>
        <v>35.539556470047209</v>
      </c>
      <c r="G79" s="73">
        <f t="shared" si="8"/>
        <v>0.13588815433831689</v>
      </c>
      <c r="H79" s="118">
        <f t="shared" si="4"/>
        <v>33092.994414179593</v>
      </c>
      <c r="I79" s="118">
        <f t="shared" si="5"/>
        <v>40907.005585820407</v>
      </c>
      <c r="Y79" s="74"/>
    </row>
    <row r="80" spans="1:37" x14ac:dyDescent="0.3">
      <c r="A80" s="105">
        <f t="shared" si="6"/>
        <v>38000</v>
      </c>
      <c r="B80" s="63"/>
      <c r="C80" s="75"/>
      <c r="D80" s="70"/>
      <c r="E80" s="71">
        <f t="shared" si="0"/>
        <v>467.22577944456515</v>
      </c>
      <c r="F80" s="72">
        <f t="shared" si="7"/>
        <v>17.422601911882776</v>
      </c>
      <c r="G80" s="73">
        <f t="shared" si="8"/>
        <v>1.7726094374451634E-2</v>
      </c>
      <c r="H80" s="118">
        <f t="shared" si="4"/>
        <v>34118.954488356125</v>
      </c>
      <c r="I80" s="118">
        <f t="shared" si="5"/>
        <v>41881.045511643875</v>
      </c>
      <c r="Y80" s="74"/>
    </row>
    <row r="81" spans="1:25" x14ac:dyDescent="0.3">
      <c r="A81" s="105">
        <f t="shared" si="6"/>
        <v>39000</v>
      </c>
      <c r="B81" s="63"/>
      <c r="C81" s="75"/>
      <c r="D81" s="70"/>
      <c r="E81" s="71">
        <f t="shared" si="0"/>
        <v>437.09298025723263</v>
      </c>
      <c r="F81" s="72">
        <f t="shared" si="7"/>
        <v>0</v>
      </c>
      <c r="G81" s="73">
        <f t="shared" si="8"/>
        <v>0</v>
      </c>
      <c r="H81" s="118">
        <f t="shared" si="4"/>
        <v>35144.742070982167</v>
      </c>
      <c r="I81" s="118">
        <f t="shared" si="5"/>
        <v>42855.257929017833</v>
      </c>
      <c r="Y81" s="74"/>
    </row>
    <row r="82" spans="1:25" x14ac:dyDescent="0.3">
      <c r="A82" s="105">
        <f t="shared" si="6"/>
        <v>40000</v>
      </c>
      <c r="B82" s="63"/>
      <c r="C82" s="75"/>
      <c r="D82" s="70"/>
      <c r="E82" s="71">
        <f t="shared" si="0"/>
        <v>408.90353613892825</v>
      </c>
      <c r="F82" s="72">
        <f t="shared" si="7"/>
        <v>0</v>
      </c>
      <c r="G82" s="73">
        <f t="shared" si="8"/>
        <v>0</v>
      </c>
      <c r="H82" s="118">
        <f t="shared" si="4"/>
        <v>36170.358308176757</v>
      </c>
      <c r="I82" s="118">
        <f t="shared" si="5"/>
        <v>43829.641691823243</v>
      </c>
      <c r="Y82" s="74"/>
    </row>
    <row r="83" spans="1:25" x14ac:dyDescent="0.3">
      <c r="A83" s="105">
        <f t="shared" si="6"/>
        <v>41000</v>
      </c>
      <c r="B83" s="63"/>
      <c r="C83" s="75"/>
      <c r="D83" s="70"/>
      <c r="E83" s="71">
        <f t="shared" si="0"/>
        <v>382.53211426209583</v>
      </c>
      <c r="F83" s="72">
        <f t="shared" si="7"/>
        <v>0</v>
      </c>
      <c r="G83" s="73">
        <f t="shared" si="8"/>
        <v>0</v>
      </c>
      <c r="H83" s="118">
        <f t="shared" si="4"/>
        <v>37195.804338443537</v>
      </c>
      <c r="I83" s="118">
        <f t="shared" si="5"/>
        <v>44804.195661556463</v>
      </c>
      <c r="Y83" s="74"/>
    </row>
    <row r="84" spans="1:25" x14ac:dyDescent="0.3">
      <c r="A84" s="105">
        <f t="shared" si="6"/>
        <v>42000</v>
      </c>
      <c r="B84" s="63"/>
      <c r="C84" s="75"/>
      <c r="D84" s="70"/>
      <c r="E84" s="71">
        <f t="shared" si="0"/>
        <v>357.86146489110365</v>
      </c>
      <c r="F84" s="72">
        <f t="shared" si="7"/>
        <v>0</v>
      </c>
      <c r="G84" s="73">
        <f t="shared" si="8"/>
        <v>0</v>
      </c>
      <c r="H84" s="118">
        <f t="shared" si="4"/>
        <v>38221.08129272137</v>
      </c>
      <c r="I84" s="118">
        <f t="shared" si="5"/>
        <v>45778.91870727863</v>
      </c>
      <c r="T84" s="74"/>
      <c r="U84" s="74"/>
      <c r="V84" s="74"/>
      <c r="W84" s="74"/>
      <c r="X84" s="74"/>
    </row>
    <row r="85" spans="1:25" x14ac:dyDescent="0.3">
      <c r="A85" s="105">
        <f t="shared" si="6"/>
        <v>43000</v>
      </c>
      <c r="B85" s="63"/>
      <c r="C85" s="75"/>
      <c r="D85" s="70"/>
      <c r="E85" s="71">
        <f t="shared" si="0"/>
        <v>334.78190007927446</v>
      </c>
      <c r="F85" s="72">
        <f t="shared" si="7"/>
        <v>0</v>
      </c>
      <c r="G85" s="73">
        <f t="shared" si="8"/>
        <v>0</v>
      </c>
      <c r="H85" s="118">
        <f t="shared" si="4"/>
        <v>39246.190294434622</v>
      </c>
      <c r="I85" s="118">
        <f t="shared" si="5"/>
        <v>46753.809705565378</v>
      </c>
      <c r="T85" s="74"/>
      <c r="U85" s="74"/>
      <c r="V85" s="74"/>
      <c r="W85" s="74"/>
      <c r="X85" s="74"/>
    </row>
    <row r="86" spans="1:25" x14ac:dyDescent="0.3">
      <c r="A86" s="105">
        <f t="shared" si="6"/>
        <v>44000</v>
      </c>
      <c r="B86" s="63"/>
      <c r="C86" s="75"/>
      <c r="D86" s="70"/>
      <c r="E86" s="71">
        <f t="shared" si="0"/>
        <v>313.19080598631837</v>
      </c>
      <c r="F86" s="72">
        <f t="shared" si="7"/>
        <v>0</v>
      </c>
      <c r="G86" s="73">
        <f t="shared" si="8"/>
        <v>0</v>
      </c>
      <c r="H86" s="118">
        <f t="shared" si="4"/>
        <v>40271.132459543041</v>
      </c>
      <c r="I86" s="118">
        <f t="shared" si="5"/>
        <v>47728.867540456959</v>
      </c>
      <c r="T86" s="74"/>
      <c r="U86" s="74"/>
      <c r="V86" s="74"/>
      <c r="W86" s="74"/>
      <c r="X86" s="74"/>
    </row>
    <row r="87" spans="1:25" x14ac:dyDescent="0.3">
      <c r="A87" s="105">
        <f t="shared" si="6"/>
        <v>45000</v>
      </c>
      <c r="B87" s="63"/>
      <c r="C87" s="75"/>
      <c r="D87" s="70"/>
      <c r="E87" s="71">
        <f t="shared" si="0"/>
        <v>292.99218664788299</v>
      </c>
      <c r="F87" s="72">
        <f t="shared" si="7"/>
        <v>0</v>
      </c>
      <c r="G87" s="73">
        <f t="shared" si="8"/>
        <v>0</v>
      </c>
      <c r="H87" s="118">
        <f t="shared" si="4"/>
        <v>41295.908896591412</v>
      </c>
      <c r="I87" s="118">
        <f t="shared" si="5"/>
        <v>48704.091103408588</v>
      </c>
      <c r="T87" s="74"/>
      <c r="U87" s="74"/>
      <c r="V87" s="74"/>
      <c r="W87" s="74"/>
      <c r="X87" s="74"/>
    </row>
    <row r="88" spans="1:25" x14ac:dyDescent="0.3">
      <c r="A88" s="105">
        <f t="shared" si="6"/>
        <v>46000</v>
      </c>
      <c r="B88" s="63"/>
      <c r="C88" s="75"/>
      <c r="D88" s="70"/>
      <c r="E88" s="71">
        <f t="shared" si="0"/>
        <v>274.09623716878212</v>
      </c>
      <c r="F88" s="72">
        <f t="shared" si="7"/>
        <v>0</v>
      </c>
      <c r="G88" s="73">
        <f t="shared" si="8"/>
        <v>0</v>
      </c>
      <c r="H88" s="118">
        <f t="shared" si="4"/>
        <v>42320.520706758791</v>
      </c>
      <c r="I88" s="118">
        <f t="shared" si="5"/>
        <v>49679.479293241209</v>
      </c>
      <c r="T88" s="74"/>
      <c r="U88" s="74"/>
      <c r="V88" s="74"/>
      <c r="W88" s="74"/>
      <c r="X88" s="74"/>
    </row>
    <row r="89" spans="1:25" x14ac:dyDescent="0.3">
      <c r="A89" s="105">
        <f t="shared" si="6"/>
        <v>47000</v>
      </c>
      <c r="B89" s="63"/>
      <c r="C89" s="75"/>
      <c r="D89" s="70"/>
      <c r="E89" s="71">
        <f t="shared" si="0"/>
        <v>256.41894444227853</v>
      </c>
      <c r="F89" s="72">
        <f t="shared" si="7"/>
        <v>0</v>
      </c>
      <c r="G89" s="73">
        <f t="shared" si="8"/>
        <v>0</v>
      </c>
      <c r="H89" s="118">
        <f t="shared" si="4"/>
        <v>43344.968983907464</v>
      </c>
      <c r="I89" s="118">
        <f t="shared" si="5"/>
        <v>50655.031016092536</v>
      </c>
      <c r="T89" s="74"/>
      <c r="U89" s="74"/>
      <c r="V89" s="74"/>
      <c r="W89" s="74"/>
      <c r="X89" s="74"/>
    </row>
    <row r="90" spans="1:25" x14ac:dyDescent="0.3">
      <c r="A90" s="105">
        <f t="shared" si="6"/>
        <v>48000</v>
      </c>
      <c r="B90" s="63"/>
      <c r="C90" s="75"/>
      <c r="D90" s="70"/>
      <c r="E90" s="71">
        <f t="shared" si="0"/>
        <v>239.88171362018582</v>
      </c>
      <c r="F90" s="72">
        <f t="shared" si="7"/>
        <v>0</v>
      </c>
      <c r="G90" s="73">
        <f t="shared" si="8"/>
        <v>0</v>
      </c>
      <c r="H90" s="118">
        <f t="shared" si="4"/>
        <v>44369.254814631546</v>
      </c>
      <c r="I90" s="118">
        <f t="shared" si="5"/>
        <v>51630.745185368454</v>
      </c>
      <c r="T90" s="74"/>
      <c r="U90" s="74"/>
      <c r="V90" s="74"/>
      <c r="W90" s="74"/>
      <c r="X90" s="74"/>
    </row>
    <row r="91" spans="1:25" x14ac:dyDescent="0.3">
      <c r="A91" s="105">
        <f t="shared" si="6"/>
        <v>49000</v>
      </c>
      <c r="B91" s="63"/>
      <c r="C91" s="75"/>
      <c r="D91" s="70"/>
      <c r="E91" s="71">
        <f t="shared" si="0"/>
        <v>224.41101867303806</v>
      </c>
      <c r="F91" s="72">
        <f t="shared" si="7"/>
        <v>0</v>
      </c>
      <c r="G91" s="73">
        <f t="shared" si="8"/>
        <v>0</v>
      </c>
      <c r="H91" s="118">
        <f t="shared" si="4"/>
        <v>45393.379278305292</v>
      </c>
      <c r="I91" s="118">
        <f t="shared" si="5"/>
        <v>52606.620721694708</v>
      </c>
      <c r="T91" s="74"/>
      <c r="U91" s="74"/>
      <c r="V91" s="74"/>
      <c r="W91" s="74"/>
      <c r="X91" s="74"/>
    </row>
    <row r="92" spans="1:25" x14ac:dyDescent="0.3">
      <c r="A92" s="105">
        <f t="shared" si="6"/>
        <v>50000</v>
      </c>
      <c r="B92" s="63"/>
      <c r="C92" s="75"/>
      <c r="D92" s="70"/>
      <c r="E92" s="71">
        <f t="shared" si="0"/>
        <v>209.93807548668786</v>
      </c>
      <c r="F92" s="72">
        <f t="shared" si="7"/>
        <v>0</v>
      </c>
      <c r="G92" s="73">
        <f t="shared" si="8"/>
        <v>0</v>
      </c>
      <c r="H92" s="118">
        <f t="shared" si="4"/>
        <v>46417.343447131054</v>
      </c>
      <c r="I92" s="118">
        <f t="shared" si="5"/>
        <v>53582.656552868946</v>
      </c>
      <c r="T92" s="74"/>
      <c r="U92" s="74"/>
      <c r="V92" s="74"/>
      <c r="W92" s="74"/>
      <c r="X92" s="74"/>
    </row>
    <row r="93" spans="1:25" x14ac:dyDescent="0.3">
      <c r="A93" s="105">
        <f t="shared" si="6"/>
        <v>51000</v>
      </c>
      <c r="B93" s="63"/>
      <c r="C93" s="75"/>
      <c r="D93" s="70"/>
      <c r="E93" s="71">
        <f t="shared" si="0"/>
        <v>196.39853604189159</v>
      </c>
      <c r="F93" s="72">
        <f t="shared" si="7"/>
        <v>0</v>
      </c>
      <c r="G93" s="73">
        <f t="shared" si="8"/>
        <v>0</v>
      </c>
      <c r="H93" s="118">
        <f t="shared" si="4"/>
        <v>47441.148386186949</v>
      </c>
      <c r="I93" s="118">
        <f t="shared" si="5"/>
        <v>54558.851613813051</v>
      </c>
      <c r="T93" s="74"/>
      <c r="U93" s="74"/>
      <c r="V93" s="74"/>
      <c r="W93" s="74"/>
      <c r="X93" s="74"/>
    </row>
    <row r="94" spans="1:25" x14ac:dyDescent="0.3">
      <c r="A94" s="105">
        <f t="shared" si="6"/>
        <v>52000</v>
      </c>
      <c r="B94" s="63"/>
      <c r="C94" s="75"/>
      <c r="D94" s="70"/>
      <c r="E94" s="71">
        <f t="shared" si="0"/>
        <v>183.73220231717346</v>
      </c>
      <c r="F94" s="72">
        <f t="shared" si="7"/>
        <v>0</v>
      </c>
      <c r="G94" s="73">
        <f t="shared" si="8"/>
        <v>0</v>
      </c>
      <c r="H94" s="118">
        <f t="shared" si="4"/>
        <v>48464.795153474195</v>
      </c>
      <c r="I94" s="118">
        <f t="shared" si="5"/>
        <v>55535.204846525805</v>
      </c>
      <c r="T94" s="74"/>
      <c r="U94" s="74"/>
      <c r="V94" s="74"/>
      <c r="W94" s="74"/>
      <c r="X94" s="74"/>
    </row>
    <row r="95" spans="1:25" x14ac:dyDescent="0.3">
      <c r="A95" s="105">
        <f t="shared" si="6"/>
        <v>53000</v>
      </c>
      <c r="B95" s="63"/>
      <c r="C95" s="75"/>
      <c r="D95" s="70"/>
      <c r="E95" s="71">
        <f t="shared" si="0"/>
        <v>171.88275864295818</v>
      </c>
      <c r="F95" s="72">
        <f t="shared" si="7"/>
        <v>0</v>
      </c>
      <c r="G95" s="73">
        <f t="shared" si="8"/>
        <v>0</v>
      </c>
      <c r="H95" s="118">
        <f t="shared" si="4"/>
        <v>49488.284799964109</v>
      </c>
      <c r="I95" s="118">
        <f t="shared" si="5"/>
        <v>56511.715200035891</v>
      </c>
      <c r="T95" s="74"/>
      <c r="U95" s="74"/>
      <c r="V95" s="74"/>
      <c r="W95" s="74"/>
      <c r="X95" s="74"/>
    </row>
    <row r="96" spans="1:25" x14ac:dyDescent="0.3">
      <c r="A96" s="105">
        <f t="shared" si="6"/>
        <v>54000</v>
      </c>
      <c r="B96" s="63"/>
      <c r="C96" s="75"/>
      <c r="D96" s="70"/>
      <c r="E96" s="71">
        <f t="shared" si="0"/>
        <v>160.79752131699101</v>
      </c>
      <c r="F96" s="72">
        <f t="shared" si="7"/>
        <v>0</v>
      </c>
      <c r="G96" s="73">
        <f t="shared" si="8"/>
        <v>0</v>
      </c>
      <c r="H96" s="118">
        <f t="shared" si="4"/>
        <v>50511.618369644842</v>
      </c>
      <c r="I96" s="118">
        <f t="shared" si="5"/>
        <v>57488.381630355158</v>
      </c>
      <c r="T96" s="74"/>
      <c r="U96" s="74"/>
      <c r="V96" s="74"/>
      <c r="W96" s="74"/>
      <c r="X96" s="74"/>
    </row>
    <row r="97" spans="1:24" x14ac:dyDescent="0.3">
      <c r="A97" s="105">
        <f t="shared" si="6"/>
        <v>55000</v>
      </c>
      <c r="B97" s="63"/>
      <c r="C97" s="75"/>
      <c r="D97" s="70"/>
      <c r="E97" s="71">
        <f t="shared" ref="E97:E160" si="9">IF(A97&lt;=$C$22,$C$18*EXP(-A97/$C$20),$C$19*EXP(-(A97-$C$22)/$C$21))</f>
        <v>150.42720436781559</v>
      </c>
      <c r="F97" s="72">
        <f t="shared" ref="F97:F128" si="10">IF(A97&lt;=$C$22,IF($C$12*(1-$C$26*(EXP(A97/$C$20)-1))&gt;0,$C$12*(1-$C$26*(EXP(A97/$C$20)-1)),0),IF($C$30*(1-$C$28*(EXP((A97-$C$22)/$C$21)-1))&gt;0,$C$30*(1-$C$28*(EXP((A97-$C$22)/$C$21)-1)),0))</f>
        <v>0</v>
      </c>
      <c r="G97" s="73">
        <f t="shared" ref="G97:G128" si="11">IF(A97&lt;=$C$22,($C$5-$C$8)*(F97/$C$12)^(1/$C$11)+$C$8, ($C$29-$C$8)*(F97/$C$30)^(1/$C$11)+$C$8)</f>
        <v>0</v>
      </c>
      <c r="H97" s="118">
        <f t="shared" si="4"/>
        <v>51534.796899567795</v>
      </c>
      <c r="I97" s="118">
        <f t="shared" si="5"/>
        <v>58465.203100432205</v>
      </c>
      <c r="T97" s="74"/>
      <c r="U97" s="74"/>
      <c r="V97" s="74"/>
      <c r="W97" s="74"/>
      <c r="X97" s="74"/>
    </row>
    <row r="98" spans="1:24" x14ac:dyDescent="0.3">
      <c r="A98" s="105">
        <f t="shared" si="6"/>
        <v>56000</v>
      </c>
      <c r="B98" s="63"/>
      <c r="C98" s="75"/>
      <c r="D98" s="70"/>
      <c r="E98" s="71">
        <f t="shared" si="9"/>
        <v>140.72570042487013</v>
      </c>
      <c r="F98" s="72">
        <f t="shared" si="10"/>
        <v>0</v>
      </c>
      <c r="G98" s="73">
        <f t="shared" si="11"/>
        <v>0</v>
      </c>
      <c r="H98" s="118">
        <f t="shared" ref="H98:H161" si="12">IF($C$15=0,A98-$C$6/2, A98-$C$6*EXP(-A98/$C$15)/2)</f>
        <v>52557.821419893648</v>
      </c>
      <c r="I98" s="118">
        <f t="shared" ref="I98:I161" si="13">IF($C$15=0,A98+$C$6/2, A98+$C$6*EXP(-A98/$C$15)/2)</f>
        <v>59442.178580106352</v>
      </c>
      <c r="T98" s="74"/>
      <c r="U98" s="74"/>
      <c r="V98" s="74"/>
      <c r="W98" s="74"/>
      <c r="X98" s="74"/>
    </row>
    <row r="99" spans="1:24" x14ac:dyDescent="0.3">
      <c r="A99" s="105">
        <f t="shared" si="6"/>
        <v>57000</v>
      </c>
      <c r="B99" s="63"/>
      <c r="C99" s="75"/>
      <c r="D99" s="70"/>
      <c r="E99" s="71">
        <f t="shared" si="9"/>
        <v>131.64987572093293</v>
      </c>
      <c r="F99" s="72">
        <f t="shared" si="10"/>
        <v>0</v>
      </c>
      <c r="G99" s="73">
        <f t="shared" si="11"/>
        <v>0</v>
      </c>
      <c r="H99" s="118">
        <f t="shared" si="12"/>
        <v>53580.692953938218</v>
      </c>
      <c r="I99" s="118">
        <f t="shared" si="13"/>
        <v>60419.307046061782</v>
      </c>
      <c r="T99" s="74"/>
      <c r="U99" s="74"/>
      <c r="V99" s="74"/>
      <c r="W99" s="74"/>
      <c r="X99" s="74"/>
    </row>
    <row r="100" spans="1:24" x14ac:dyDescent="0.3">
      <c r="A100" s="105">
        <f t="shared" si="6"/>
        <v>58000</v>
      </c>
      <c r="B100" s="63"/>
      <c r="C100" s="75"/>
      <c r="D100" s="70"/>
      <c r="E100" s="71">
        <f t="shared" si="9"/>
        <v>123.15937831547711</v>
      </c>
      <c r="F100" s="72">
        <f t="shared" si="10"/>
        <v>0</v>
      </c>
      <c r="G100" s="73">
        <f t="shared" si="11"/>
        <v>0</v>
      </c>
      <c r="H100" s="118">
        <f t="shared" si="12"/>
        <v>54603.412518217898</v>
      </c>
      <c r="I100" s="118">
        <f t="shared" si="13"/>
        <v>61396.587481782102</v>
      </c>
      <c r="T100" s="74"/>
      <c r="U100" s="74"/>
      <c r="V100" s="74"/>
      <c r="W100" s="74"/>
      <c r="X100" s="74"/>
    </row>
    <row r="101" spans="1:24" x14ac:dyDescent="0.3">
      <c r="A101" s="105">
        <f t="shared" si="6"/>
        <v>59000</v>
      </c>
      <c r="B101" s="63"/>
      <c r="C101" s="75"/>
      <c r="D101" s="70"/>
      <c r="E101" s="71">
        <f t="shared" si="9"/>
        <v>115.21645868628043</v>
      </c>
      <c r="F101" s="72">
        <f t="shared" si="10"/>
        <v>0</v>
      </c>
      <c r="G101" s="73">
        <f t="shared" si="11"/>
        <v>0</v>
      </c>
      <c r="H101" s="118">
        <f t="shared" si="12"/>
        <v>55625.981122494821</v>
      </c>
      <c r="I101" s="118">
        <f t="shared" si="13"/>
        <v>62374.018877505179</v>
      </c>
      <c r="T101" s="74"/>
      <c r="U101" s="74"/>
      <c r="V101" s="74"/>
      <c r="W101" s="74"/>
      <c r="X101" s="74"/>
    </row>
    <row r="102" spans="1:24" x14ac:dyDescent="0.3">
      <c r="A102" s="105">
        <f t="shared" si="6"/>
        <v>60000</v>
      </c>
      <c r="B102" s="63"/>
      <c r="C102" s="75"/>
      <c r="D102" s="70"/>
      <c r="E102" s="71">
        <f t="shared" si="9"/>
        <v>107.78580189162211</v>
      </c>
      <c r="F102" s="72">
        <f t="shared" si="10"/>
        <v>0</v>
      </c>
      <c r="G102" s="73">
        <f t="shared" si="11"/>
        <v>0</v>
      </c>
      <c r="H102" s="118">
        <f t="shared" si="12"/>
        <v>56648.399769821801</v>
      </c>
      <c r="I102" s="118">
        <f t="shared" si="13"/>
        <v>63351.600230178199</v>
      </c>
      <c r="T102" s="74"/>
      <c r="U102" s="74"/>
      <c r="V102" s="74"/>
      <c r="W102" s="74"/>
      <c r="X102" s="74"/>
    </row>
    <row r="103" spans="1:24" x14ac:dyDescent="0.3">
      <c r="A103" s="105">
        <f t="shared" si="6"/>
        <v>61000</v>
      </c>
      <c r="B103" s="63"/>
      <c r="C103" s="75"/>
      <c r="D103" s="70"/>
      <c r="E103" s="71">
        <f t="shared" si="9"/>
        <v>100.83437055684668</v>
      </c>
      <c r="F103" s="72">
        <f t="shared" si="10"/>
        <v>0</v>
      </c>
      <c r="G103" s="73">
        <f t="shared" si="11"/>
        <v>0</v>
      </c>
      <c r="H103" s="118">
        <f t="shared" si="12"/>
        <v>57670.669456586846</v>
      </c>
      <c r="I103" s="118">
        <f t="shared" si="13"/>
        <v>64329.330543413154</v>
      </c>
      <c r="T103" s="74"/>
      <c r="U103" s="74"/>
      <c r="V103" s="74"/>
      <c r="W103" s="74"/>
      <c r="X103" s="74"/>
    </row>
    <row r="104" spans="1:24" x14ac:dyDescent="0.3">
      <c r="A104" s="105">
        <f t="shared" si="6"/>
        <v>62000</v>
      </c>
      <c r="B104" s="63"/>
      <c r="C104" s="75"/>
      <c r="D104" s="70"/>
      <c r="E104" s="71">
        <f t="shared" si="9"/>
        <v>94.331257987196537</v>
      </c>
      <c r="F104" s="72">
        <f t="shared" si="10"/>
        <v>0</v>
      </c>
      <c r="G104" s="73">
        <f t="shared" si="11"/>
        <v>0</v>
      </c>
      <c r="H104" s="118">
        <f t="shared" si="12"/>
        <v>58692.791172557481</v>
      </c>
      <c r="I104" s="118">
        <f t="shared" si="13"/>
        <v>65307.208827442519</v>
      </c>
      <c r="T104" s="74"/>
      <c r="U104" s="74"/>
      <c r="V104" s="74"/>
      <c r="W104" s="74"/>
      <c r="X104" s="74"/>
    </row>
    <row r="105" spans="1:24" x14ac:dyDescent="0.3">
      <c r="A105" s="105">
        <f t="shared" si="6"/>
        <v>63000</v>
      </c>
      <c r="B105" s="63"/>
      <c r="C105" s="75"/>
      <c r="D105" s="70"/>
      <c r="E105" s="71">
        <f t="shared" si="9"/>
        <v>88.247550753841963</v>
      </c>
      <c r="F105" s="72">
        <f t="shared" si="10"/>
        <v>0</v>
      </c>
      <c r="G105" s="73">
        <f t="shared" si="11"/>
        <v>0</v>
      </c>
      <c r="H105" s="118">
        <f t="shared" si="12"/>
        <v>59714.765900924715</v>
      </c>
      <c r="I105" s="118">
        <f t="shared" si="13"/>
        <v>66285.234099075285</v>
      </c>
      <c r="T105" s="74"/>
      <c r="U105" s="74"/>
      <c r="V105" s="74"/>
      <c r="W105" s="74"/>
      <c r="X105" s="74"/>
    </row>
    <row r="106" spans="1:24" x14ac:dyDescent="0.3">
      <c r="A106" s="105">
        <f t="shared" si="6"/>
        <v>64000</v>
      </c>
      <c r="B106" s="63"/>
      <c r="C106" s="75"/>
      <c r="D106" s="70"/>
      <c r="E106" s="71">
        <f t="shared" si="9"/>
        <v>82.556200142151312</v>
      </c>
      <c r="F106" s="72">
        <f t="shared" si="10"/>
        <v>0</v>
      </c>
      <c r="G106" s="73">
        <f t="shared" si="11"/>
        <v>0</v>
      </c>
      <c r="H106" s="118">
        <f t="shared" si="12"/>
        <v>60736.594618346768</v>
      </c>
      <c r="I106" s="118">
        <f t="shared" si="13"/>
        <v>67263.405381653225</v>
      </c>
      <c r="T106" s="74"/>
      <c r="U106" s="74"/>
      <c r="V106" s="74"/>
      <c r="W106" s="74"/>
      <c r="X106" s="74"/>
    </row>
    <row r="107" spans="1:24" x14ac:dyDescent="0.3">
      <c r="A107" s="105">
        <f t="shared" si="6"/>
        <v>65000</v>
      </c>
      <c r="B107" s="63"/>
      <c r="C107" s="75"/>
      <c r="D107" s="70"/>
      <c r="E107" s="71">
        <f t="shared" si="9"/>
        <v>77.231901890650803</v>
      </c>
      <c r="F107" s="72">
        <f t="shared" si="10"/>
        <v>0</v>
      </c>
      <c r="G107" s="73">
        <f t="shared" si="11"/>
        <v>0</v>
      </c>
      <c r="H107" s="118">
        <f t="shared" si="12"/>
        <v>61758.278294992451</v>
      </c>
      <c r="I107" s="118">
        <f t="shared" si="13"/>
        <v>68241.721705007541</v>
      </c>
      <c r="T107" s="74"/>
      <c r="U107" s="74"/>
      <c r="V107" s="74"/>
      <c r="W107" s="74"/>
      <c r="X107" s="74"/>
    </row>
    <row r="108" spans="1:24" x14ac:dyDescent="0.3">
      <c r="A108" s="105">
        <f t="shared" si="6"/>
        <v>66000</v>
      </c>
      <c r="B108" s="63"/>
      <c r="C108" s="75"/>
      <c r="D108" s="70"/>
      <c r="E108" s="71">
        <f t="shared" si="9"/>
        <v>72.250983685980444</v>
      </c>
      <c r="F108" s="72">
        <f t="shared" si="10"/>
        <v>0</v>
      </c>
      <c r="G108" s="73">
        <f t="shared" si="11"/>
        <v>0</v>
      </c>
      <c r="H108" s="118">
        <f t="shared" si="12"/>
        <v>62779.817894584296</v>
      </c>
      <c r="I108" s="118">
        <f t="shared" si="13"/>
        <v>69220.182105415704</v>
      </c>
      <c r="T108" s="74"/>
      <c r="U108" s="74"/>
      <c r="V108" s="74"/>
      <c r="W108" s="74"/>
      <c r="X108" s="74"/>
    </row>
    <row r="109" spans="1:24" x14ac:dyDescent="0.3">
      <c r="A109" s="105">
        <f t="shared" ref="A109:A168" si="14">A108+$C$4</f>
        <v>67000</v>
      </c>
      <c r="B109" s="63"/>
      <c r="C109" s="75"/>
      <c r="D109" s="70"/>
      <c r="E109" s="71">
        <f t="shared" si="9"/>
        <v>67.591299913640185</v>
      </c>
      <c r="F109" s="72">
        <f t="shared" si="10"/>
        <v>0</v>
      </c>
      <c r="G109" s="73">
        <f t="shared" si="11"/>
        <v>0</v>
      </c>
      <c r="H109" s="118">
        <f t="shared" si="12"/>
        <v>63801.214374441377</v>
      </c>
      <c r="I109" s="118">
        <f t="shared" si="13"/>
        <v>70198.785625558623</v>
      </c>
      <c r="T109" s="74"/>
      <c r="U109" s="74"/>
      <c r="V109" s="74"/>
      <c r="W109" s="74"/>
      <c r="X109" s="74"/>
    </row>
    <row r="110" spans="1:24" x14ac:dyDescent="0.3">
      <c r="A110" s="105">
        <f t="shared" si="14"/>
        <v>68000</v>
      </c>
      <c r="B110" s="63"/>
      <c r="C110" s="75"/>
      <c r="D110" s="70"/>
      <c r="E110" s="71">
        <f t="shared" si="9"/>
        <v>63.232133196577323</v>
      </c>
      <c r="F110" s="72">
        <f t="shared" si="10"/>
        <v>0</v>
      </c>
      <c r="G110" s="73">
        <f t="shared" si="11"/>
        <v>0</v>
      </c>
      <c r="H110" s="118">
        <f t="shared" si="12"/>
        <v>64822.46868552189</v>
      </c>
      <c r="I110" s="118">
        <f t="shared" si="13"/>
        <v>71177.53131447811</v>
      </c>
      <c r="T110" s="74"/>
      <c r="U110" s="74"/>
      <c r="V110" s="74"/>
      <c r="W110" s="74"/>
      <c r="X110" s="74"/>
    </row>
    <row r="111" spans="1:24" x14ac:dyDescent="0.3">
      <c r="A111" s="105">
        <f t="shared" si="14"/>
        <v>69000</v>
      </c>
      <c r="B111" s="63"/>
      <c r="C111" s="75"/>
      <c r="D111" s="70"/>
      <c r="E111" s="71">
        <f t="shared" si="9"/>
        <v>59.154102283847735</v>
      </c>
      <c r="F111" s="72">
        <f t="shared" si="10"/>
        <v>0</v>
      </c>
      <c r="G111" s="73">
        <f t="shared" si="11"/>
        <v>0</v>
      </c>
      <c r="H111" s="118">
        <f t="shared" si="12"/>
        <v>65843.581772465375</v>
      </c>
      <c r="I111" s="118">
        <f t="shared" si="13"/>
        <v>72156.418227534625</v>
      </c>
      <c r="T111" s="74"/>
      <c r="U111" s="74"/>
      <c r="V111" s="74"/>
      <c r="W111" s="74"/>
      <c r="X111" s="74"/>
    </row>
    <row r="112" spans="1:24" x14ac:dyDescent="0.3">
      <c r="A112" s="105">
        <f t="shared" si="14"/>
        <v>70000</v>
      </c>
      <c r="B112" s="63"/>
      <c r="C112" s="75"/>
      <c r="D112" s="70"/>
      <c r="E112" s="71">
        <f t="shared" si="9"/>
        <v>55.339075879814345</v>
      </c>
      <c r="F112" s="72">
        <f t="shared" si="10"/>
        <v>0</v>
      </c>
      <c r="G112" s="73">
        <f t="shared" si="11"/>
        <v>0</v>
      </c>
      <c r="H112" s="118">
        <f t="shared" si="12"/>
        <v>66864.554573634727</v>
      </c>
      <c r="I112" s="118">
        <f t="shared" si="13"/>
        <v>73135.445426365273</v>
      </c>
      <c r="T112" s="74"/>
      <c r="U112" s="74"/>
      <c r="V112" s="74"/>
      <c r="W112" s="74"/>
      <c r="X112" s="74"/>
    </row>
    <row r="113" spans="1:24" x14ac:dyDescent="0.3">
      <c r="A113" s="105">
        <f t="shared" si="14"/>
        <v>71000</v>
      </c>
      <c r="B113" s="63"/>
      <c r="C113" s="75"/>
      <c r="D113" s="70"/>
      <c r="E113" s="71">
        <f t="shared" si="9"/>
        <v>51.770092030761056</v>
      </c>
      <c r="F113" s="72">
        <f t="shared" si="10"/>
        <v>0</v>
      </c>
      <c r="G113" s="73">
        <f t="shared" si="11"/>
        <v>0</v>
      </c>
      <c r="H113" s="118">
        <f t="shared" si="12"/>
        <v>67885.38802115788</v>
      </c>
      <c r="I113" s="118">
        <f t="shared" si="13"/>
        <v>74114.61197884212</v>
      </c>
      <c r="T113" s="74"/>
      <c r="U113" s="74"/>
      <c r="V113" s="74"/>
      <c r="W113" s="74"/>
      <c r="X113" s="74"/>
    </row>
    <row r="114" spans="1:24" x14ac:dyDescent="0.3">
      <c r="A114" s="105">
        <f t="shared" si="14"/>
        <v>72000</v>
      </c>
      <c r="B114" s="63"/>
      <c r="C114" s="75"/>
      <c r="D114" s="70"/>
      <c r="E114" s="71">
        <f t="shared" si="9"/>
        <v>48.431282710506622</v>
      </c>
      <c r="F114" s="72">
        <f t="shared" si="10"/>
        <v>0</v>
      </c>
      <c r="G114" s="73">
        <f t="shared" si="11"/>
        <v>0</v>
      </c>
      <c r="H114" s="118">
        <f t="shared" si="12"/>
        <v>68906.083040969301</v>
      </c>
      <c r="I114" s="118">
        <f t="shared" si="13"/>
        <v>75093.916959030699</v>
      </c>
      <c r="J114" s="74"/>
      <c r="K114" s="74"/>
      <c r="L114" s="74"/>
      <c r="M114" s="74"/>
      <c r="N114" s="76"/>
      <c r="O114" s="76"/>
      <c r="P114" s="76"/>
      <c r="Q114" s="76"/>
      <c r="R114" s="74"/>
      <c r="S114" s="76"/>
      <c r="T114" s="74"/>
      <c r="U114" s="74"/>
      <c r="V114" s="74"/>
      <c r="W114" s="74"/>
      <c r="X114" s="74"/>
    </row>
    <row r="115" spans="1:24" x14ac:dyDescent="0.3">
      <c r="A115" s="105">
        <f t="shared" si="14"/>
        <v>73000</v>
      </c>
      <c r="B115" s="63"/>
      <c r="C115" s="75"/>
      <c r="D115" s="70"/>
      <c r="E115" s="71">
        <f t="shared" si="9"/>
        <v>45.307803269719976</v>
      </c>
      <c r="F115" s="72">
        <f t="shared" si="10"/>
        <v>0</v>
      </c>
      <c r="G115" s="73">
        <f t="shared" si="11"/>
        <v>0</v>
      </c>
      <c r="H115" s="118">
        <f t="shared" si="12"/>
        <v>69926.640552851022</v>
      </c>
      <c r="I115" s="118">
        <f t="shared" si="13"/>
        <v>76073.359447148978</v>
      </c>
      <c r="J115" s="74"/>
      <c r="K115" s="74"/>
      <c r="L115" s="74"/>
      <c r="M115" s="74"/>
      <c r="N115" s="76"/>
      <c r="O115" s="76"/>
      <c r="P115" s="76"/>
      <c r="Q115" s="76"/>
      <c r="R115" s="74"/>
      <c r="S115" s="76"/>
      <c r="T115" s="74"/>
      <c r="U115" s="74"/>
      <c r="V115" s="74"/>
      <c r="W115" s="74"/>
      <c r="X115" s="74"/>
    </row>
    <row r="116" spans="1:24" x14ac:dyDescent="0.3">
      <c r="A116" s="105">
        <f t="shared" si="14"/>
        <v>74000</v>
      </c>
      <c r="B116" s="63"/>
      <c r="C116" s="75"/>
      <c r="D116" s="70"/>
      <c r="E116" s="71">
        <f t="shared" si="9"/>
        <v>42.385766435261417</v>
      </c>
      <c r="F116" s="72">
        <f t="shared" si="10"/>
        <v>0</v>
      </c>
      <c r="G116" s="73">
        <f t="shared" si="11"/>
        <v>0</v>
      </c>
      <c r="H116" s="118">
        <f t="shared" si="12"/>
        <v>70947.061470473636</v>
      </c>
      <c r="I116" s="118">
        <f t="shared" si="13"/>
        <v>77052.938529526364</v>
      </c>
      <c r="J116" s="74"/>
      <c r="K116" s="74"/>
      <c r="L116" s="74"/>
      <c r="M116" s="74"/>
      <c r="N116" s="76"/>
      <c r="O116" s="76"/>
      <c r="P116" s="76"/>
      <c r="Q116" s="76"/>
      <c r="R116" s="74"/>
      <c r="S116" s="76"/>
      <c r="T116" s="74"/>
      <c r="U116" s="74"/>
      <c r="V116" s="74"/>
      <c r="W116" s="74"/>
      <c r="X116" s="74"/>
    </row>
    <row r="117" spans="1:24" x14ac:dyDescent="0.3">
      <c r="A117" s="105">
        <f t="shared" si="14"/>
        <v>75000</v>
      </c>
      <c r="B117" s="63"/>
      <c r="C117" s="75"/>
      <c r="D117" s="70"/>
      <c r="E117" s="71">
        <f t="shared" si="9"/>
        <v>39.652180566105756</v>
      </c>
      <c r="F117" s="72">
        <f t="shared" si="10"/>
        <v>0</v>
      </c>
      <c r="G117" s="73">
        <f t="shared" si="11"/>
        <v>0</v>
      </c>
      <c r="H117" s="118">
        <f t="shared" si="12"/>
        <v>71967.346701436836</v>
      </c>
      <c r="I117" s="118">
        <f t="shared" si="13"/>
        <v>78032.653298563164</v>
      </c>
      <c r="J117" s="74"/>
      <c r="K117" s="74"/>
      <c r="L117" s="74"/>
      <c r="M117" s="74"/>
      <c r="N117" s="76"/>
      <c r="O117" s="76"/>
      <c r="P117" s="76"/>
      <c r="Q117" s="76"/>
      <c r="R117" s="74"/>
      <c r="S117" s="76"/>
      <c r="T117" s="74"/>
      <c r="U117" s="74"/>
      <c r="V117" s="74"/>
      <c r="W117" s="74"/>
      <c r="X117" s="74"/>
    </row>
    <row r="118" spans="1:24" x14ac:dyDescent="0.3">
      <c r="A118" s="105">
        <f t="shared" si="14"/>
        <v>76000</v>
      </c>
      <c r="B118" s="63"/>
      <c r="C118" s="75"/>
      <c r="D118" s="70"/>
      <c r="E118" s="71">
        <f t="shared" si="9"/>
        <v>37.094891891326874</v>
      </c>
      <c r="F118" s="72">
        <f t="shared" si="10"/>
        <v>0</v>
      </c>
      <c r="G118" s="73">
        <f t="shared" si="11"/>
        <v>0</v>
      </c>
      <c r="H118" s="118">
        <f t="shared" si="12"/>
        <v>72987.497147309783</v>
      </c>
      <c r="I118" s="118">
        <f t="shared" si="13"/>
        <v>79012.502852690217</v>
      </c>
      <c r="J118" s="74"/>
      <c r="K118" s="74"/>
      <c r="L118" s="74"/>
      <c r="M118" s="74"/>
      <c r="N118" s="76"/>
      <c r="O118" s="76"/>
      <c r="P118" s="76"/>
      <c r="Q118" s="76"/>
      <c r="R118" s="74"/>
      <c r="S118" s="76"/>
      <c r="T118" s="74"/>
      <c r="U118" s="74"/>
      <c r="V118" s="74"/>
      <c r="W118" s="74"/>
      <c r="X118" s="74"/>
    </row>
    <row r="119" spans="1:24" x14ac:dyDescent="0.3">
      <c r="A119" s="105">
        <f t="shared" si="14"/>
        <v>77000</v>
      </c>
      <c r="B119" s="63"/>
      <c r="C119" s="75"/>
      <c r="D119" s="70"/>
      <c r="E119" s="71">
        <f t="shared" si="9"/>
        <v>34.70253047332902</v>
      </c>
      <c r="F119" s="72">
        <f t="shared" si="10"/>
        <v>0</v>
      </c>
      <c r="G119" s="73">
        <f t="shared" si="11"/>
        <v>0</v>
      </c>
      <c r="H119" s="118">
        <f t="shared" si="12"/>
        <v>74007.513703671182</v>
      </c>
      <c r="I119" s="118">
        <f t="shared" si="13"/>
        <v>79992.486296328818</v>
      </c>
      <c r="J119" s="74"/>
      <c r="K119" s="74"/>
      <c r="L119" s="74"/>
      <c r="M119" s="74"/>
      <c r="N119" s="76"/>
      <c r="O119" s="76"/>
      <c r="P119" s="76"/>
      <c r="Q119" s="76"/>
      <c r="R119" s="74"/>
      <c r="S119" s="76"/>
      <c r="T119" s="74"/>
      <c r="U119" s="74"/>
      <c r="V119" s="74"/>
      <c r="W119" s="74"/>
      <c r="X119" s="74"/>
    </row>
    <row r="120" spans="1:24" x14ac:dyDescent="0.3">
      <c r="A120" s="105">
        <f t="shared" si="14"/>
        <v>78000</v>
      </c>
      <c r="B120" s="63"/>
      <c r="C120" s="75"/>
      <c r="D120" s="70"/>
      <c r="E120" s="71">
        <f t="shared" si="9"/>
        <v>32.464459656071874</v>
      </c>
      <c r="F120" s="72">
        <f t="shared" si="10"/>
        <v>0</v>
      </c>
      <c r="G120" s="73">
        <f t="shared" si="11"/>
        <v>0</v>
      </c>
      <c r="H120" s="118">
        <f t="shared" si="12"/>
        <v>75027.397260149024</v>
      </c>
      <c r="I120" s="118">
        <f t="shared" si="13"/>
        <v>80972.602739850976</v>
      </c>
      <c r="J120" s="74"/>
      <c r="K120" s="74"/>
      <c r="L120" s="74"/>
      <c r="M120" s="74"/>
      <c r="N120" s="76"/>
      <c r="O120" s="76"/>
      <c r="P120" s="76"/>
      <c r="Q120" s="76"/>
      <c r="R120" s="74"/>
      <c r="S120" s="76"/>
      <c r="T120" s="74"/>
      <c r="U120" s="74"/>
      <c r="V120" s="74"/>
      <c r="W120" s="74"/>
      <c r="X120" s="74"/>
    </row>
    <row r="121" spans="1:24" x14ac:dyDescent="0.3">
      <c r="A121" s="105">
        <f t="shared" si="14"/>
        <v>79000</v>
      </c>
      <c r="B121" s="63"/>
      <c r="C121" s="75"/>
      <c r="D121" s="70"/>
      <c r="E121" s="71">
        <f t="shared" si="9"/>
        <v>30.37072877353237</v>
      </c>
      <c r="F121" s="72">
        <f t="shared" si="10"/>
        <v>0</v>
      </c>
      <c r="G121" s="73">
        <f t="shared" si="11"/>
        <v>0</v>
      </c>
      <c r="H121" s="118">
        <f t="shared" si="12"/>
        <v>76047.148700460239</v>
      </c>
      <c r="I121" s="118">
        <f t="shared" si="13"/>
        <v>81952.851299539761</v>
      </c>
      <c r="J121" s="74"/>
      <c r="K121" s="74"/>
      <c r="L121" s="74"/>
      <c r="M121" s="74"/>
      <c r="N121" s="76"/>
      <c r="O121" s="76"/>
      <c r="P121" s="76"/>
      <c r="Q121" s="76"/>
      <c r="R121" s="74"/>
      <c r="S121" s="76"/>
      <c r="T121" s="74"/>
      <c r="U121" s="74"/>
      <c r="V121" s="74"/>
      <c r="W121" s="74"/>
      <c r="X121" s="74"/>
    </row>
    <row r="122" spans="1:24" x14ac:dyDescent="0.3">
      <c r="A122" s="105">
        <f t="shared" si="14"/>
        <v>80000</v>
      </c>
      <c r="B122" s="63"/>
      <c r="C122" s="75"/>
      <c r="D122" s="70"/>
      <c r="E122" s="71">
        <f t="shared" si="9"/>
        <v>28.412028908140279</v>
      </c>
      <c r="F122" s="72">
        <f t="shared" si="10"/>
        <v>0</v>
      </c>
      <c r="G122" s="73">
        <f t="shared" si="11"/>
        <v>0</v>
      </c>
      <c r="H122" s="118">
        <f t="shared" si="12"/>
        <v>77066.76890244984</v>
      </c>
      <c r="I122" s="118">
        <f t="shared" si="13"/>
        <v>82933.23109755016</v>
      </c>
      <c r="J122" s="74"/>
      <c r="K122" s="74"/>
      <c r="L122" s="74"/>
      <c r="M122" s="74"/>
      <c r="N122" s="76"/>
      <c r="O122" s="76"/>
      <c r="P122" s="76"/>
      <c r="Q122" s="76"/>
      <c r="R122" s="74"/>
      <c r="S122" s="76"/>
      <c r="T122" s="74"/>
      <c r="U122" s="74"/>
      <c r="V122" s="74"/>
      <c r="W122" s="74"/>
      <c r="X122" s="74"/>
    </row>
    <row r="123" spans="1:24" x14ac:dyDescent="0.3">
      <c r="A123" s="105">
        <f t="shared" si="14"/>
        <v>81000</v>
      </c>
      <c r="B123" s="63"/>
      <c r="C123" s="75"/>
      <c r="D123" s="70"/>
      <c r="E123" s="71">
        <f t="shared" si="9"/>
        <v>26.579651502485483</v>
      </c>
      <c r="F123" s="72">
        <f t="shared" si="10"/>
        <v>0</v>
      </c>
      <c r="G123" s="73">
        <f t="shared" si="11"/>
        <v>0</v>
      </c>
      <c r="H123" s="118">
        <f t="shared" si="12"/>
        <v>78086.258738130055</v>
      </c>
      <c r="I123" s="118">
        <f t="shared" si="13"/>
        <v>83913.741261869945</v>
      </c>
      <c r="J123" s="74"/>
      <c r="K123" s="74"/>
      <c r="L123" s="74"/>
      <c r="M123" s="74"/>
      <c r="N123" s="76"/>
      <c r="O123" s="76"/>
      <c r="P123" s="76"/>
      <c r="Q123" s="76"/>
      <c r="R123" s="74"/>
      <c r="S123" s="76"/>
      <c r="T123" s="74"/>
      <c r="U123" s="74"/>
      <c r="V123" s="74"/>
      <c r="W123" s="74"/>
      <c r="X123" s="74"/>
    </row>
    <row r="124" spans="1:24" x14ac:dyDescent="0.3">
      <c r="A124" s="105">
        <f t="shared" si="14"/>
        <v>82000</v>
      </c>
      <c r="B124" s="63"/>
      <c r="C124" s="75"/>
      <c r="D124" s="70"/>
      <c r="E124" s="71">
        <f t="shared" si="9"/>
        <v>24.865449640281309</v>
      </c>
      <c r="F124" s="72">
        <f t="shared" si="10"/>
        <v>0</v>
      </c>
      <c r="G124" s="73">
        <f t="shared" si="11"/>
        <v>0</v>
      </c>
      <c r="H124" s="118">
        <f t="shared" si="12"/>
        <v>79105.61907371899</v>
      </c>
      <c r="I124" s="118">
        <f t="shared" si="13"/>
        <v>84894.38092628101</v>
      </c>
      <c r="S124" s="74"/>
      <c r="T124" s="74"/>
      <c r="U124" s="74"/>
      <c r="V124" s="74"/>
      <c r="W124" s="74"/>
      <c r="X124" s="74"/>
    </row>
    <row r="125" spans="1:24" x14ac:dyDescent="0.3">
      <c r="A125" s="105">
        <f t="shared" si="14"/>
        <v>83000</v>
      </c>
      <c r="B125" s="63"/>
      <c r="C125" s="75"/>
      <c r="D125" s="70"/>
      <c r="E125" s="71">
        <f t="shared" si="9"/>
        <v>23.261801824435071</v>
      </c>
      <c r="F125" s="72">
        <f t="shared" si="10"/>
        <v>0</v>
      </c>
      <c r="G125" s="73">
        <f t="shared" si="11"/>
        <v>0</v>
      </c>
      <c r="H125" s="118">
        <f t="shared" si="12"/>
        <v>80124.850769679222</v>
      </c>
      <c r="I125" s="118">
        <f t="shared" si="13"/>
        <v>85875.149230320778</v>
      </c>
      <c r="S125" s="74"/>
      <c r="T125" s="74"/>
      <c r="U125" s="74"/>
      <c r="V125" s="74"/>
      <c r="W125" s="74"/>
      <c r="X125" s="74"/>
    </row>
    <row r="126" spans="1:24" x14ac:dyDescent="0.3">
      <c r="A126" s="105">
        <f t="shared" si="14"/>
        <v>84000</v>
      </c>
      <c r="B126" s="63"/>
      <c r="C126" s="75"/>
      <c r="D126" s="70"/>
      <c r="E126" s="71">
        <f t="shared" si="9"/>
        <v>21.761578091180247</v>
      </c>
      <c r="F126" s="72">
        <f t="shared" si="10"/>
        <v>0</v>
      </c>
      <c r="G126" s="73">
        <f t="shared" si="11"/>
        <v>0</v>
      </c>
      <c r="H126" s="118">
        <f t="shared" si="12"/>
        <v>81143.954680755924</v>
      </c>
      <c r="I126" s="118">
        <f t="shared" si="13"/>
        <v>86856.045319244076</v>
      </c>
      <c r="S126" s="74"/>
      <c r="T126" s="74"/>
      <c r="U126" s="74"/>
      <c r="V126" s="74"/>
      <c r="W126" s="74"/>
      <c r="X126" s="74"/>
    </row>
    <row r="127" spans="1:24" x14ac:dyDescent="0.3">
      <c r="A127" s="105">
        <f t="shared" si="14"/>
        <v>85000</v>
      </c>
      <c r="B127" s="63"/>
      <c r="C127" s="75"/>
      <c r="D127" s="70"/>
      <c r="E127" s="71">
        <f t="shared" si="9"/>
        <v>20.358108309610145</v>
      </c>
      <c r="F127" s="72">
        <f t="shared" si="10"/>
        <v>0</v>
      </c>
      <c r="G127" s="73">
        <f t="shared" si="11"/>
        <v>0</v>
      </c>
      <c r="H127" s="118">
        <f t="shared" si="12"/>
        <v>82162.931656014975</v>
      </c>
      <c r="I127" s="118">
        <f t="shared" si="13"/>
        <v>87837.068343985025</v>
      </c>
      <c r="S127" s="74"/>
      <c r="T127" s="74"/>
      <c r="U127" s="74"/>
      <c r="V127" s="74"/>
      <c r="W127" s="74"/>
      <c r="X127" s="74"/>
    </row>
    <row r="128" spans="1:24" x14ac:dyDescent="0.3">
      <c r="A128" s="105">
        <f t="shared" si="14"/>
        <v>86000</v>
      </c>
      <c r="B128" s="63"/>
      <c r="C128" s="75"/>
      <c r="D128" s="70"/>
      <c r="E128" s="71">
        <f t="shared" si="9"/>
        <v>19.045152525670513</v>
      </c>
      <c r="F128" s="72">
        <f t="shared" si="10"/>
        <v>0</v>
      </c>
      <c r="G128" s="73">
        <f t="shared" si="11"/>
        <v>0</v>
      </c>
      <c r="H128" s="118">
        <f t="shared" si="12"/>
        <v>83181.782538880623</v>
      </c>
      <c r="I128" s="118">
        <f t="shared" si="13"/>
        <v>88818.217461119377</v>
      </c>
      <c r="S128" s="74"/>
      <c r="T128" s="74"/>
      <c r="U128" s="74"/>
      <c r="V128" s="74"/>
      <c r="W128" s="74"/>
      <c r="X128" s="74"/>
    </row>
    <row r="129" spans="1:24" x14ac:dyDescent="0.3">
      <c r="A129" s="105">
        <f t="shared" si="14"/>
        <v>87000</v>
      </c>
      <c r="B129" s="63"/>
      <c r="C129" s="75"/>
      <c r="D129" s="70"/>
      <c r="E129" s="71">
        <f t="shared" si="9"/>
        <v>17.816873218757312</v>
      </c>
      <c r="F129" s="72">
        <f t="shared" ref="F129:F161" si="15">IF(A129&lt;=$C$22,IF($C$12*(1-$C$26*(EXP(A129/$C$20)-1))&gt;0,$C$12*(1-$C$26*(EXP(A129/$C$20)-1)),0),IF($C$30*(1-$C$28*(EXP((A129-$C$22)/$C$21)-1))&gt;0,$C$30*(1-$C$28*(EXP((A129-$C$22)/$C$21)-1)),0))</f>
        <v>0</v>
      </c>
      <c r="G129" s="73">
        <f t="shared" ref="G129:G160" si="16">IF(A129&lt;=$C$22,($C$5-$C$8)*(F129/$C$12)^(1/$C$11)+$C$8, ($C$29-$C$8)*(F129/$C$30)^(1/$C$11)+$C$8)</f>
        <v>0</v>
      </c>
      <c r="H129" s="118">
        <f t="shared" si="12"/>
        <v>84200.508167172986</v>
      </c>
      <c r="I129" s="118">
        <f t="shared" si="13"/>
        <v>89799.491832827014</v>
      </c>
      <c r="S129" s="74"/>
      <c r="T129" s="74"/>
      <c r="U129" s="74"/>
      <c r="V129" s="74"/>
      <c r="W129" s="74"/>
      <c r="X129" s="74"/>
    </row>
    <row r="130" spans="1:24" x14ac:dyDescent="0.3">
      <c r="A130" s="105">
        <f t="shared" si="14"/>
        <v>88000</v>
      </c>
      <c r="B130" s="63"/>
      <c r="C130" s="75"/>
      <c r="D130" s="70"/>
      <c r="E130" s="71">
        <f t="shared" si="9"/>
        <v>16.66780934757023</v>
      </c>
      <c r="F130" s="72">
        <f t="shared" si="15"/>
        <v>0</v>
      </c>
      <c r="G130" s="73">
        <f t="shared" si="16"/>
        <v>0</v>
      </c>
      <c r="H130" s="118">
        <f t="shared" si="12"/>
        <v>85219.109373145286</v>
      </c>
      <c r="I130" s="118">
        <f t="shared" si="13"/>
        <v>90780.890626854714</v>
      </c>
      <c r="S130" s="74"/>
      <c r="T130" s="74"/>
      <c r="U130" s="74"/>
      <c r="V130" s="74"/>
      <c r="W130" s="74"/>
      <c r="X130" s="74"/>
    </row>
    <row r="131" spans="1:24" x14ac:dyDescent="0.3">
      <c r="A131" s="105">
        <f t="shared" si="14"/>
        <v>89000</v>
      </c>
      <c r="B131" s="63"/>
      <c r="C131" s="75"/>
      <c r="D131" s="70"/>
      <c r="E131" s="71">
        <f t="shared" si="9"/>
        <v>15.592852069827247</v>
      </c>
      <c r="F131" s="72">
        <f t="shared" si="15"/>
        <v>0</v>
      </c>
      <c r="G131" s="73">
        <f t="shared" si="16"/>
        <v>0</v>
      </c>
      <c r="H131" s="118">
        <f t="shared" si="12"/>
        <v>86237.586983520858</v>
      </c>
      <c r="I131" s="118">
        <f t="shared" si="13"/>
        <v>91762.413016479142</v>
      </c>
      <c r="S131" s="74"/>
      <c r="T131" s="74"/>
      <c r="U131" s="74"/>
      <c r="V131" s="74"/>
      <c r="W131" s="74"/>
      <c r="X131" s="74"/>
    </row>
    <row r="132" spans="1:24" x14ac:dyDescent="0.3">
      <c r="A132" s="105">
        <f t="shared" si="14"/>
        <v>90000</v>
      </c>
      <c r="B132" s="63"/>
      <c r="C132" s="75"/>
      <c r="D132" s="70"/>
      <c r="E132" s="71">
        <f t="shared" si="9"/>
        <v>14.587222027888112</v>
      </c>
      <c r="F132" s="72">
        <f t="shared" si="15"/>
        <v>0</v>
      </c>
      <c r="G132" s="73">
        <f t="shared" si="16"/>
        <v>0</v>
      </c>
      <c r="H132" s="118">
        <f t="shared" si="12"/>
        <v>87255.941819529864</v>
      </c>
      <c r="I132" s="118">
        <f t="shared" si="13"/>
        <v>92744.058180470136</v>
      </c>
      <c r="S132" s="74"/>
      <c r="T132" s="74"/>
      <c r="U132" s="74"/>
      <c r="V132" s="74"/>
      <c r="W132" s="74"/>
      <c r="X132" s="74"/>
    </row>
    <row r="133" spans="1:24" x14ac:dyDescent="0.3">
      <c r="A133" s="105">
        <f t="shared" si="14"/>
        <v>91000</v>
      </c>
      <c r="B133" s="63"/>
      <c r="C133" s="75"/>
      <c r="D133" s="70"/>
      <c r="E133" s="71">
        <f t="shared" si="9"/>
        <v>13.646448099296398</v>
      </c>
      <c r="F133" s="72">
        <f t="shared" si="15"/>
        <v>0</v>
      </c>
      <c r="G133" s="73">
        <f t="shared" si="16"/>
        <v>0</v>
      </c>
      <c r="H133" s="118">
        <f t="shared" si="12"/>
        <v>88274.174696945818</v>
      </c>
      <c r="I133" s="118">
        <f t="shared" si="13"/>
        <v>93725.825303054182</v>
      </c>
      <c r="S133" s="74"/>
      <c r="T133" s="74"/>
      <c r="U133" s="74"/>
      <c r="V133" s="74"/>
      <c r="W133" s="74"/>
      <c r="X133" s="74"/>
    </row>
    <row r="134" spans="1:24" x14ac:dyDescent="0.3">
      <c r="A134" s="105">
        <f t="shared" si="14"/>
        <v>92000</v>
      </c>
      <c r="B134" s="63"/>
      <c r="C134" s="75"/>
      <c r="D134" s="70"/>
      <c r="E134" s="71">
        <f t="shared" si="9"/>
        <v>12.766347517763228</v>
      </c>
      <c r="F134" s="72">
        <f t="shared" si="15"/>
        <v>0</v>
      </c>
      <c r="G134" s="73">
        <f t="shared" si="16"/>
        <v>0</v>
      </c>
      <c r="H134" s="118">
        <f t="shared" si="12"/>
        <v>89292.286426121835</v>
      </c>
      <c r="I134" s="118">
        <f t="shared" si="13"/>
        <v>94707.713573878165</v>
      </c>
      <c r="S134" s="74"/>
      <c r="T134" s="74"/>
      <c r="U134" s="74"/>
      <c r="V134" s="74"/>
      <c r="W134" s="74"/>
      <c r="X134" s="74"/>
    </row>
    <row r="135" spans="1:24" x14ac:dyDescent="0.3">
      <c r="A135" s="105">
        <f t="shared" si="14"/>
        <v>93000</v>
      </c>
      <c r="B135" s="63"/>
      <c r="C135" s="75"/>
      <c r="D135" s="70"/>
      <c r="E135" s="71">
        <f t="shared" si="9"/>
        <v>11.943007276208556</v>
      </c>
      <c r="F135" s="72">
        <f t="shared" si="15"/>
        <v>0</v>
      </c>
      <c r="G135" s="73">
        <f t="shared" si="16"/>
        <v>0</v>
      </c>
      <c r="H135" s="118">
        <f t="shared" si="12"/>
        <v>90310.27781202663</v>
      </c>
      <c r="I135" s="118">
        <f t="shared" si="13"/>
        <v>95689.72218797337</v>
      </c>
      <c r="S135" s="74"/>
      <c r="T135" s="74"/>
      <c r="U135" s="74"/>
      <c r="V135" s="74"/>
      <c r="W135" s="74"/>
      <c r="X135" s="74"/>
    </row>
    <row r="136" spans="1:24" x14ac:dyDescent="0.3">
      <c r="A136" s="105">
        <f t="shared" si="14"/>
        <v>94000</v>
      </c>
      <c r="B136" s="63"/>
      <c r="C136" s="75"/>
      <c r="D136" s="70"/>
      <c r="E136" s="71">
        <f t="shared" si="9"/>
        <v>11.172766729176534</v>
      </c>
      <c r="F136" s="72">
        <f t="shared" si="15"/>
        <v>0</v>
      </c>
      <c r="G136" s="73">
        <f t="shared" si="16"/>
        <v>0</v>
      </c>
      <c r="H136" s="118">
        <f t="shared" si="12"/>
        <v>91328.149654280307</v>
      </c>
      <c r="I136" s="118">
        <f t="shared" si="13"/>
        <v>96671.850345719693</v>
      </c>
      <c r="S136" s="74"/>
      <c r="T136" s="74"/>
      <c r="U136" s="74"/>
      <c r="V136" s="74"/>
      <c r="W136" s="74"/>
      <c r="X136" s="74"/>
    </row>
    <row r="137" spans="1:24" x14ac:dyDescent="0.3">
      <c r="A137" s="105">
        <f t="shared" si="14"/>
        <v>95000</v>
      </c>
      <c r="B137" s="63"/>
      <c r="C137" s="75"/>
      <c r="D137" s="70"/>
      <c r="E137" s="71">
        <f t="shared" si="9"/>
        <v>10.452201317273509</v>
      </c>
      <c r="F137" s="72">
        <f t="shared" si="15"/>
        <v>0</v>
      </c>
      <c r="G137" s="73">
        <f t="shared" si="16"/>
        <v>0</v>
      </c>
      <c r="H137" s="118">
        <f t="shared" si="12"/>
        <v>92345.902747189932</v>
      </c>
      <c r="I137" s="118">
        <f t="shared" si="13"/>
        <v>97654.097252810068</v>
      </c>
      <c r="S137" s="74"/>
      <c r="T137" s="74"/>
      <c r="U137" s="74"/>
      <c r="V137" s="74"/>
      <c r="W137" s="74"/>
      <c r="X137" s="74"/>
    </row>
    <row r="138" spans="1:24" x14ac:dyDescent="0.3">
      <c r="A138" s="105">
        <f t="shared" si="14"/>
        <v>96000</v>
      </c>
      <c r="B138" s="63"/>
      <c r="C138" s="75"/>
      <c r="D138" s="70"/>
      <c r="E138" s="71">
        <f t="shared" si="9"/>
        <v>9.7781073412660469</v>
      </c>
      <c r="F138" s="72">
        <f t="shared" si="15"/>
        <v>0</v>
      </c>
      <c r="G138" s="73">
        <f t="shared" si="16"/>
        <v>0</v>
      </c>
      <c r="H138" s="118">
        <f t="shared" si="12"/>
        <v>93363.537879784752</v>
      </c>
      <c r="I138" s="118">
        <f t="shared" si="13"/>
        <v>98636.462120215248</v>
      </c>
      <c r="S138" s="74"/>
      <c r="T138" s="74"/>
      <c r="U138" s="74"/>
      <c r="V138" s="74"/>
      <c r="W138" s="74"/>
      <c r="X138" s="74"/>
    </row>
    <row r="139" spans="1:24" x14ac:dyDescent="0.3">
      <c r="A139" s="105">
        <f t="shared" si="14"/>
        <v>97000</v>
      </c>
      <c r="B139" s="63"/>
      <c r="C139" s="75"/>
      <c r="D139" s="70"/>
      <c r="E139" s="71">
        <f t="shared" si="9"/>
        <v>9.1474877181433296</v>
      </c>
      <c r="F139" s="72">
        <f t="shared" si="15"/>
        <v>0</v>
      </c>
      <c r="G139" s="73">
        <f t="shared" si="16"/>
        <v>0</v>
      </c>
      <c r="H139" s="118">
        <f t="shared" si="12"/>
        <v>94381.055835851366</v>
      </c>
      <c r="I139" s="118">
        <f t="shared" si="13"/>
        <v>99618.944164148634</v>
      </c>
      <c r="S139" s="74"/>
      <c r="T139" s="74"/>
      <c r="U139" s="74"/>
      <c r="V139" s="74"/>
      <c r="W139" s="74"/>
      <c r="X139" s="74"/>
    </row>
    <row r="140" spans="1:24" x14ac:dyDescent="0.3">
      <c r="A140" s="105">
        <f t="shared" si="14"/>
        <v>98000</v>
      </c>
      <c r="B140" s="63"/>
      <c r="C140" s="75"/>
      <c r="D140" s="70"/>
      <c r="E140" s="71">
        <f t="shared" si="9"/>
        <v>8.5575386558140121</v>
      </c>
      <c r="F140" s="72">
        <f t="shared" si="15"/>
        <v>0</v>
      </c>
      <c r="G140" s="73">
        <f t="shared" si="16"/>
        <v>0</v>
      </c>
      <c r="H140" s="118">
        <f t="shared" si="12"/>
        <v>95398.457393968463</v>
      </c>
      <c r="I140" s="118">
        <f t="shared" si="13"/>
        <v>100601.54260603154</v>
      </c>
      <c r="S140" s="74"/>
      <c r="T140" s="74"/>
      <c r="U140" s="74"/>
      <c r="V140" s="74"/>
      <c r="W140" s="74"/>
      <c r="X140" s="74"/>
    </row>
    <row r="141" spans="1:24" x14ac:dyDescent="0.3">
      <c r="A141" s="105">
        <f t="shared" si="14"/>
        <v>99000</v>
      </c>
      <c r="B141" s="63"/>
      <c r="C141" s="75"/>
      <c r="D141" s="70"/>
      <c r="E141" s="71">
        <f t="shared" si="9"/>
        <v>8.0056371871920913</v>
      </c>
      <c r="F141" s="72">
        <f t="shared" si="15"/>
        <v>0</v>
      </c>
      <c r="G141" s="73">
        <f t="shared" si="16"/>
        <v>0</v>
      </c>
      <c r="H141" s="118">
        <f t="shared" si="12"/>
        <v>96415.74332754151</v>
      </c>
      <c r="I141" s="118">
        <f t="shared" si="13"/>
        <v>101584.25667245849</v>
      </c>
      <c r="S141" s="74"/>
      <c r="T141" s="74"/>
      <c r="U141" s="74"/>
      <c r="V141" s="74"/>
      <c r="W141" s="74"/>
      <c r="X141" s="74"/>
    </row>
    <row r="142" spans="1:24" x14ac:dyDescent="0.3">
      <c r="A142" s="105">
        <f t="shared" si="14"/>
        <v>100000</v>
      </c>
      <c r="B142" s="63"/>
      <c r="C142" s="75"/>
      <c r="D142" s="70"/>
      <c r="E142" s="71">
        <f t="shared" si="9"/>
        <v>7.4893295082470761</v>
      </c>
      <c r="F142" s="72">
        <f t="shared" si="15"/>
        <v>0</v>
      </c>
      <c r="G142" s="73">
        <f t="shared" si="16"/>
        <v>0</v>
      </c>
      <c r="H142" s="118">
        <f t="shared" si="12"/>
        <v>97432.914404837036</v>
      </c>
      <c r="I142" s="118">
        <f t="shared" si="13"/>
        <v>102567.08559516296</v>
      </c>
      <c r="S142" s="74"/>
      <c r="T142" s="74"/>
      <c r="U142" s="74"/>
      <c r="V142" s="74"/>
      <c r="W142" s="74"/>
      <c r="X142" s="74"/>
    </row>
    <row r="143" spans="1:24" x14ac:dyDescent="0.3">
      <c r="A143" s="105">
        <f t="shared" si="14"/>
        <v>101000</v>
      </c>
      <c r="B143" s="63"/>
      <c r="C143" s="75"/>
      <c r="D143" s="70"/>
      <c r="E143" s="71">
        <f t="shared" si="9"/>
        <v>7.0063200681685522</v>
      </c>
      <c r="F143" s="72">
        <f t="shared" si="15"/>
        <v>0</v>
      </c>
      <c r="G143" s="73">
        <f t="shared" si="16"/>
        <v>0</v>
      </c>
      <c r="H143" s="118">
        <f t="shared" si="12"/>
        <v>98449.971389016893</v>
      </c>
      <c r="I143" s="118">
        <f t="shared" si="13"/>
        <v>103550.02861098311</v>
      </c>
      <c r="S143" s="74"/>
      <c r="T143" s="74"/>
      <c r="U143" s="74"/>
      <c r="V143" s="74"/>
      <c r="W143" s="74"/>
      <c r="X143" s="74"/>
    </row>
    <row r="144" spans="1:24" x14ac:dyDescent="0.3">
      <c r="A144" s="105">
        <f t="shared" si="14"/>
        <v>102000</v>
      </c>
      <c r="B144" s="63"/>
      <c r="D144" s="70"/>
      <c r="E144" s="71">
        <f t="shared" si="9"/>
        <v>6.5544613631388762</v>
      </c>
      <c r="F144" s="72">
        <f t="shared" si="15"/>
        <v>0</v>
      </c>
      <c r="G144" s="73">
        <f t="shared" si="16"/>
        <v>0</v>
      </c>
      <c r="H144" s="118">
        <f t="shared" si="12"/>
        <v>99466.915038172054</v>
      </c>
      <c r="I144" s="118">
        <f t="shared" si="13"/>
        <v>104533.08496182795</v>
      </c>
    </row>
    <row r="145" spans="1:9" x14ac:dyDescent="0.3">
      <c r="A145" s="105">
        <f t="shared" si="14"/>
        <v>103000</v>
      </c>
      <c r="B145" s="63"/>
      <c r="D145" s="70"/>
      <c r="E145" s="71">
        <f t="shared" si="9"/>
        <v>6.131744388336279</v>
      </c>
      <c r="F145" s="72">
        <f t="shared" si="15"/>
        <v>0</v>
      </c>
      <c r="G145" s="73">
        <f t="shared" si="16"/>
        <v>0</v>
      </c>
      <c r="H145" s="118">
        <f t="shared" si="12"/>
        <v>100483.74610535639</v>
      </c>
      <c r="I145" s="118">
        <f t="shared" si="13"/>
        <v>105516.25389464361</v>
      </c>
    </row>
    <row r="146" spans="1:9" x14ac:dyDescent="0.3">
      <c r="A146" s="105">
        <f t="shared" si="14"/>
        <v>104000</v>
      </c>
      <c r="B146" s="63"/>
      <c r="D146" s="70"/>
      <c r="E146" s="71">
        <f t="shared" si="9"/>
        <v>5.7362897057170148</v>
      </c>
      <c r="F146" s="72">
        <f t="shared" si="15"/>
        <v>0</v>
      </c>
      <c r="G146" s="73">
        <f t="shared" si="16"/>
        <v>0</v>
      </c>
      <c r="H146" s="118">
        <f t="shared" si="12"/>
        <v>101500.4653386201</v>
      </c>
      <c r="I146" s="118">
        <f t="shared" si="13"/>
        <v>106499.5346613799</v>
      </c>
    </row>
    <row r="147" spans="1:9" x14ac:dyDescent="0.3">
      <c r="A147" s="105">
        <f t="shared" si="14"/>
        <v>105000</v>
      </c>
      <c r="B147" s="63"/>
      <c r="D147" s="70"/>
      <c r="E147" s="71">
        <f t="shared" si="9"/>
        <v>5.3663390878632313</v>
      </c>
      <c r="F147" s="72">
        <f t="shared" si="15"/>
        <v>0</v>
      </c>
      <c r="G147" s="73">
        <f t="shared" si="16"/>
        <v>0</v>
      </c>
      <c r="H147" s="118">
        <f t="shared" si="12"/>
        <v>102517.07348104296</v>
      </c>
      <c r="I147" s="118">
        <f t="shared" si="13"/>
        <v>107482.92651895704</v>
      </c>
    </row>
    <row r="148" spans="1:9" x14ac:dyDescent="0.3">
      <c r="A148" s="105">
        <f t="shared" si="14"/>
        <v>106000</v>
      </c>
      <c r="B148" s="63"/>
      <c r="D148" s="70"/>
      <c r="E148" s="71">
        <f t="shared" si="9"/>
        <v>5.0202477007442505</v>
      </c>
      <c r="F148" s="72">
        <f t="shared" si="15"/>
        <v>0</v>
      </c>
      <c r="G148" s="73">
        <f t="shared" si="16"/>
        <v>0</v>
      </c>
      <c r="H148" s="118">
        <f t="shared" si="12"/>
        <v>103533.57127076737</v>
      </c>
      <c r="I148" s="118">
        <f t="shared" si="13"/>
        <v>108466.42872923263</v>
      </c>
    </row>
    <row r="149" spans="1:9" x14ac:dyDescent="0.3">
      <c r="A149" s="105">
        <f t="shared" si="14"/>
        <v>107000</v>
      </c>
      <c r="B149" s="63"/>
      <c r="D149" s="70"/>
      <c r="E149" s="71">
        <f t="shared" si="9"/>
        <v>4.6964767906351659</v>
      </c>
      <c r="F149" s="72">
        <f t="shared" si="15"/>
        <v>0</v>
      </c>
      <c r="G149" s="73">
        <f t="shared" si="16"/>
        <v>0</v>
      </c>
      <c r="H149" s="118">
        <f t="shared" si="12"/>
        <v>104549.95944103115</v>
      </c>
      <c r="I149" s="118">
        <f t="shared" si="13"/>
        <v>109450.04055896885</v>
      </c>
    </row>
    <row r="150" spans="1:9" x14ac:dyDescent="0.3">
      <c r="A150" s="105">
        <f t="shared" si="14"/>
        <v>108000</v>
      </c>
      <c r="B150" s="63"/>
      <c r="D150" s="70"/>
      <c r="E150" s="71">
        <f t="shared" si="9"/>
        <v>4.3935868426780731</v>
      </c>
      <c r="F150" s="72">
        <f t="shared" si="15"/>
        <v>0</v>
      </c>
      <c r="G150" s="73">
        <f t="shared" si="16"/>
        <v>0</v>
      </c>
      <c r="H150" s="118">
        <f t="shared" si="12"/>
        <v>105566.23872020014</v>
      </c>
      <c r="I150" s="118">
        <f t="shared" si="13"/>
        <v>110433.76127979986</v>
      </c>
    </row>
    <row r="151" spans="1:9" x14ac:dyDescent="0.3">
      <c r="A151" s="105">
        <f t="shared" si="14"/>
        <v>109000</v>
      </c>
      <c r="B151" s="63"/>
      <c r="D151" s="70"/>
      <c r="E151" s="71">
        <f t="shared" si="9"/>
        <v>4.1102311806683467</v>
      </c>
      <c r="F151" s="72">
        <f t="shared" si="15"/>
        <v>0</v>
      </c>
      <c r="G151" s="73">
        <f t="shared" si="16"/>
        <v>0</v>
      </c>
      <c r="H151" s="118">
        <f t="shared" si="12"/>
        <v>106582.40983180051</v>
      </c>
      <c r="I151" s="118">
        <f t="shared" si="13"/>
        <v>111417.59016819949</v>
      </c>
    </row>
    <row r="152" spans="1:9" x14ac:dyDescent="0.3">
      <c r="A152" s="105">
        <f t="shared" si="14"/>
        <v>110000</v>
      </c>
      <c r="B152" s="63"/>
      <c r="D152" s="70"/>
      <c r="E152" s="71">
        <f t="shared" si="9"/>
        <v>3.8451499796099919</v>
      </c>
      <c r="F152" s="72">
        <f t="shared" si="15"/>
        <v>0</v>
      </c>
      <c r="G152" s="73">
        <f t="shared" si="16"/>
        <v>0</v>
      </c>
      <c r="H152" s="118">
        <f t="shared" si="12"/>
        <v>107598.473494551</v>
      </c>
      <c r="I152" s="118">
        <f t="shared" si="13"/>
        <v>112401.526505449</v>
      </c>
    </row>
    <row r="153" spans="1:9" x14ac:dyDescent="0.3">
      <c r="A153" s="105">
        <f t="shared" si="14"/>
        <v>111000</v>
      </c>
      <c r="B153" s="63"/>
      <c r="D153" s="70"/>
      <c r="E153" s="71">
        <f t="shared" si="9"/>
        <v>3.5971646644193309</v>
      </c>
      <c r="F153" s="72">
        <f t="shared" si="15"/>
        <v>0</v>
      </c>
      <c r="G153" s="73">
        <f t="shared" si="16"/>
        <v>0</v>
      </c>
      <c r="H153" s="118">
        <f t="shared" si="12"/>
        <v>108614.43042239483</v>
      </c>
      <c r="I153" s="118">
        <f t="shared" si="13"/>
        <v>113385.56957760517</v>
      </c>
    </row>
    <row r="154" spans="1:9" x14ac:dyDescent="0.3">
      <c r="A154" s="105">
        <f t="shared" si="14"/>
        <v>112000</v>
      </c>
      <c r="B154" s="63"/>
      <c r="D154" s="70"/>
      <c r="E154" s="71">
        <f t="shared" si="9"/>
        <v>3.3651726698731999</v>
      </c>
      <c r="F154" s="72">
        <f t="shared" si="15"/>
        <v>0</v>
      </c>
      <c r="G154" s="73">
        <f t="shared" si="16"/>
        <v>0</v>
      </c>
      <c r="H154" s="118">
        <f t="shared" si="12"/>
        <v>109630.2813245314</v>
      </c>
      <c r="I154" s="118">
        <f t="shared" si="13"/>
        <v>114369.7186754686</v>
      </c>
    </row>
    <row r="155" spans="1:9" x14ac:dyDescent="0.3">
      <c r="A155" s="105">
        <f t="shared" si="14"/>
        <v>113000</v>
      </c>
      <c r="B155" s="63"/>
      <c r="D155" s="70"/>
      <c r="E155" s="71">
        <f t="shared" si="9"/>
        <v>3.1481425385038744</v>
      </c>
      <c r="F155" s="72">
        <f t="shared" si="15"/>
        <v>0</v>
      </c>
      <c r="G155" s="73">
        <f t="shared" si="16"/>
        <v>0</v>
      </c>
      <c r="H155" s="118">
        <f t="shared" si="12"/>
        <v>110646.02690544788</v>
      </c>
      <c r="I155" s="118">
        <f t="shared" si="13"/>
        <v>115353.97309455212</v>
      </c>
    </row>
    <row r="156" spans="1:9" x14ac:dyDescent="0.3">
      <c r="A156" s="105">
        <f t="shared" si="14"/>
        <v>114000</v>
      </c>
      <c r="B156" s="63"/>
      <c r="D156" s="70"/>
      <c r="E156" s="71">
        <f t="shared" si="9"/>
        <v>2.9451093346455441</v>
      </c>
      <c r="F156" s="72">
        <f t="shared" si="15"/>
        <v>0</v>
      </c>
      <c r="G156" s="73">
        <f t="shared" si="16"/>
        <v>0</v>
      </c>
      <c r="H156" s="118">
        <f t="shared" si="12"/>
        <v>111661.66786495046</v>
      </c>
      <c r="I156" s="118">
        <f t="shared" si="13"/>
        <v>116338.33213504954</v>
      </c>
    </row>
    <row r="157" spans="1:9" x14ac:dyDescent="0.3">
      <c r="A157" s="105">
        <f t="shared" si="14"/>
        <v>115000</v>
      </c>
      <c r="B157" s="63"/>
      <c r="D157" s="70"/>
      <c r="E157" s="71">
        <f t="shared" si="9"/>
        <v>2.7551703542427277</v>
      </c>
      <c r="F157" s="72">
        <f t="shared" si="15"/>
        <v>0</v>
      </c>
      <c r="G157" s="73">
        <f t="shared" si="16"/>
        <v>0</v>
      </c>
      <c r="H157" s="118">
        <f t="shared" si="12"/>
        <v>112677.20489819544</v>
      </c>
      <c r="I157" s="118">
        <f t="shared" si="13"/>
        <v>117322.79510180456</v>
      </c>
    </row>
    <row r="158" spans="1:9" x14ac:dyDescent="0.3">
      <c r="A158" s="105">
        <f t="shared" si="14"/>
        <v>116000</v>
      </c>
      <c r="B158" s="63"/>
      <c r="D158" s="70"/>
      <c r="E158" s="71">
        <f t="shared" si="9"/>
        <v>2.5774811113461085</v>
      </c>
      <c r="F158" s="72">
        <f t="shared" si="15"/>
        <v>0</v>
      </c>
      <c r="G158" s="73">
        <f t="shared" si="16"/>
        <v>0</v>
      </c>
      <c r="H158" s="118">
        <f t="shared" si="12"/>
        <v>113692.63869572022</v>
      </c>
      <c r="I158" s="118">
        <f t="shared" si="13"/>
        <v>118307.36130427978</v>
      </c>
    </row>
    <row r="159" spans="1:9" x14ac:dyDescent="0.3">
      <c r="A159" s="105">
        <f t="shared" si="14"/>
        <v>117000</v>
      </c>
      <c r="B159" s="63"/>
      <c r="D159" s="70"/>
      <c r="E159" s="71">
        <f t="shared" si="9"/>
        <v>2.4112515834513397</v>
      </c>
      <c r="F159" s="72">
        <f t="shared" si="15"/>
        <v>0</v>
      </c>
      <c r="G159" s="73">
        <f t="shared" si="16"/>
        <v>0</v>
      </c>
      <c r="H159" s="118">
        <f t="shared" si="12"/>
        <v>114707.96994347389</v>
      </c>
      <c r="I159" s="118">
        <f t="shared" si="13"/>
        <v>119292.03005652611</v>
      </c>
    </row>
    <row r="160" spans="1:9" x14ac:dyDescent="0.3">
      <c r="A160" s="105">
        <f t="shared" si="14"/>
        <v>118000</v>
      </c>
      <c r="B160" s="63"/>
      <c r="D160" s="70"/>
      <c r="E160" s="71">
        <f t="shared" si="9"/>
        <v>2.255742698987278</v>
      </c>
      <c r="F160" s="72">
        <f t="shared" si="15"/>
        <v>0</v>
      </c>
      <c r="G160" s="73">
        <f t="shared" si="16"/>
        <v>0</v>
      </c>
      <c r="H160" s="118">
        <f t="shared" si="12"/>
        <v>115723.19932284774</v>
      </c>
      <c r="I160" s="118">
        <f t="shared" si="13"/>
        <v>120276.80067715226</v>
      </c>
    </row>
    <row r="161" spans="1:9" x14ac:dyDescent="0.3">
      <c r="A161" s="105">
        <f t="shared" si="14"/>
        <v>119000</v>
      </c>
      <c r="B161" s="63"/>
      <c r="D161" s="70"/>
      <c r="E161" s="71">
        <f t="shared" ref="E161:E168" si="17">IF(A161&lt;=$C$22,$C$18*EXP(-A161/$C$20),$C$19*EXP(-(A161-$C$22)/$C$21))</f>
        <v>2.1102630513366729</v>
      </c>
      <c r="F161" s="72">
        <f t="shared" si="15"/>
        <v>0</v>
      </c>
      <c r="G161" s="73">
        <f t="shared" ref="G161:G168" si="18">IF(A161&lt;=$C$22,($C$5-$C$8)*(F161/$C$12)^(1/$C$11)+$C$8, ($C$29-$C$8)*(F161/$C$30)^(1/$C$11)+$C$8)</f>
        <v>0</v>
      </c>
      <c r="H161" s="118">
        <f t="shared" si="12"/>
        <v>116738.32751070561</v>
      </c>
      <c r="I161" s="118">
        <f t="shared" si="13"/>
        <v>121261.67248929439</v>
      </c>
    </row>
    <row r="162" spans="1:9" x14ac:dyDescent="0.3">
      <c r="A162" s="105">
        <f t="shared" si="14"/>
        <v>120000</v>
      </c>
      <c r="B162" s="63"/>
      <c r="D162" s="70"/>
      <c r="E162" s="71">
        <f t="shared" si="17"/>
        <v>1.9741658247795932</v>
      </c>
      <c r="F162" s="72">
        <f t="shared" ref="F162:F168" si="19">IF(A162&lt;=$C$22,IF($C$12*(1-$C$26*(EXP(A162/$C$20)-1))&gt;0,$C$12*(1-$C$26*(EXP(A162/$C$20)-1)),0),IF($C$30*(1-$C$28*(EXP((A162-$C$22)/$C$21)-1))&gt;0,$C$30*(1-$C$28*(EXP((A162-$C$22)/$C$21)-1)),0))</f>
        <v>0</v>
      </c>
      <c r="G162" s="73">
        <f t="shared" si="18"/>
        <v>0</v>
      </c>
      <c r="H162" s="118">
        <f t="shared" ref="H162:H168" si="20">IF($C$15=0,A162-$C$6/2, A162-$C$6*EXP(-A162/$C$15)/2)</f>
        <v>117753.35517941389</v>
      </c>
      <c r="I162" s="118">
        <f t="shared" ref="I162:I168" si="21">IF($C$15=0,A162+$C$6/2, A162+$C$6*EXP(-A162/$C$15)/2)</f>
        <v>122246.64482058611</v>
      </c>
    </row>
    <row r="163" spans="1:9" x14ac:dyDescent="0.3">
      <c r="A163" s="105">
        <f t="shared" si="14"/>
        <v>121000</v>
      </c>
      <c r="B163" s="63"/>
      <c r="D163" s="70"/>
      <c r="E163" s="71">
        <f t="shared" si="17"/>
        <v>1.846845918692013</v>
      </c>
      <c r="F163" s="72">
        <f t="shared" si="19"/>
        <v>0</v>
      </c>
      <c r="G163" s="73">
        <f t="shared" si="18"/>
        <v>0</v>
      </c>
      <c r="H163" s="118">
        <f t="shared" si="20"/>
        <v>118768.28299687144</v>
      </c>
      <c r="I163" s="118">
        <f t="shared" si="21"/>
        <v>123231.71700312856</v>
      </c>
    </row>
    <row r="164" spans="1:9" x14ac:dyDescent="0.3">
      <c r="A164" s="105">
        <f t="shared" si="14"/>
        <v>122000</v>
      </c>
      <c r="B164" s="63"/>
      <c r="D164" s="70"/>
      <c r="E164" s="71">
        <f t="shared" si="17"/>
        <v>1.7277372572135139</v>
      </c>
      <c r="F164" s="72">
        <f t="shared" si="19"/>
        <v>0</v>
      </c>
      <c r="G164" s="73">
        <f t="shared" si="18"/>
        <v>0</v>
      </c>
      <c r="H164" s="118">
        <f t="shared" si="20"/>
        <v>119783.11162653926</v>
      </c>
      <c r="I164" s="118">
        <f t="shared" si="21"/>
        <v>124216.88837346074</v>
      </c>
    </row>
    <row r="165" spans="1:9" x14ac:dyDescent="0.3">
      <c r="A165" s="105">
        <f t="shared" si="14"/>
        <v>123000</v>
      </c>
      <c r="B165" s="63"/>
      <c r="D165" s="70"/>
      <c r="E165" s="71">
        <f t="shared" si="17"/>
        <v>1.616310272422611</v>
      </c>
      <c r="F165" s="72">
        <f t="shared" si="19"/>
        <v>0</v>
      </c>
      <c r="G165" s="73">
        <f t="shared" si="18"/>
        <v>0</v>
      </c>
      <c r="H165" s="118">
        <f t="shared" si="20"/>
        <v>120797.84172747</v>
      </c>
      <c r="I165" s="118">
        <f t="shared" si="21"/>
        <v>125202.15827253</v>
      </c>
    </row>
    <row r="166" spans="1:9" x14ac:dyDescent="0.3">
      <c r="A166" s="105">
        <f t="shared" si="14"/>
        <v>124000</v>
      </c>
      <c r="B166" s="63"/>
      <c r="D166" s="70"/>
      <c r="E166" s="71">
        <f t="shared" si="17"/>
        <v>1.5120695498297101</v>
      </c>
      <c r="F166" s="72">
        <f t="shared" si="19"/>
        <v>0</v>
      </c>
      <c r="G166" s="73">
        <f t="shared" si="18"/>
        <v>0</v>
      </c>
      <c r="H166" s="118">
        <f t="shared" si="20"/>
        <v>121812.47395433726</v>
      </c>
      <c r="I166" s="118">
        <f t="shared" si="21"/>
        <v>126187.52604566274</v>
      </c>
    </row>
    <row r="167" spans="1:9" x14ac:dyDescent="0.3">
      <c r="A167" s="105">
        <f t="shared" si="14"/>
        <v>125000</v>
      </c>
      <c r="B167" s="63"/>
      <c r="D167" s="70"/>
      <c r="E167" s="71">
        <f t="shared" si="17"/>
        <v>1.414551625719308</v>
      </c>
      <c r="F167" s="72">
        <f t="shared" si="19"/>
        <v>0</v>
      </c>
      <c r="G167" s="73">
        <f t="shared" si="18"/>
        <v>0</v>
      </c>
      <c r="H167" s="118">
        <f t="shared" si="20"/>
        <v>122827.00895746461</v>
      </c>
      <c r="I167" s="118">
        <f t="shared" si="21"/>
        <v>127172.99104253539</v>
      </c>
    </row>
    <row r="168" spans="1:9" ht="15" thickBot="1" x14ac:dyDescent="0.35">
      <c r="A168" s="106">
        <f t="shared" si="14"/>
        <v>126000</v>
      </c>
      <c r="B168" s="77"/>
      <c r="C168" s="26"/>
      <c r="D168" s="78"/>
      <c r="E168" s="79">
        <f t="shared" si="17"/>
        <v>1.3233229265482411</v>
      </c>
      <c r="F168" s="80">
        <f t="shared" si="19"/>
        <v>0</v>
      </c>
      <c r="G168" s="81">
        <f t="shared" si="18"/>
        <v>0</v>
      </c>
      <c r="H168" s="119">
        <f t="shared" si="20"/>
        <v>123841.4473828546</v>
      </c>
      <c r="I168" s="119">
        <f t="shared" si="21"/>
        <v>128158.5526171454</v>
      </c>
    </row>
    <row r="169" spans="1:9" x14ac:dyDescent="0.3">
      <c r="B169" s="65"/>
      <c r="C169" s="65"/>
      <c r="D169" s="65"/>
    </row>
  </sheetData>
  <mergeCells count="7">
    <mergeCell ref="F26:I30"/>
    <mergeCell ref="A3:D3"/>
    <mergeCell ref="F3:I3"/>
    <mergeCell ref="A10:D10"/>
    <mergeCell ref="A17:D17"/>
    <mergeCell ref="A25:D25"/>
    <mergeCell ref="F25:I25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9"/>
  <sheetViews>
    <sheetView workbookViewId="0">
      <selection activeCell="E6" sqref="E6"/>
    </sheetView>
  </sheetViews>
  <sheetFormatPr defaultColWidth="8.44140625" defaultRowHeight="14.4" x14ac:dyDescent="0.3"/>
  <cols>
    <col min="1" max="1" width="20.33203125" style="3" customWidth="1"/>
    <col min="2" max="2" width="6.6640625" style="21" customWidth="1"/>
    <col min="3" max="3" width="8" style="21" customWidth="1"/>
    <col min="4" max="4" width="8.109375" style="21" customWidth="1"/>
    <col min="5" max="5" width="10" style="3" customWidth="1"/>
    <col min="6" max="6" width="9.33203125" style="3" bestFit="1" customWidth="1"/>
    <col min="7" max="7" width="6.88671875" style="3" customWidth="1"/>
    <col min="8" max="8" width="10.44140625" style="3" bestFit="1" customWidth="1"/>
    <col min="9" max="12" width="6.44140625" style="3" customWidth="1"/>
    <col min="13" max="13" width="10.109375" style="3" bestFit="1" customWidth="1"/>
    <col min="14" max="17" width="6.44140625" style="3" customWidth="1"/>
    <col min="18" max="19" width="9.44140625" style="3" customWidth="1"/>
    <col min="20" max="20" width="9.88671875" style="3" customWidth="1"/>
    <col min="21" max="22" width="6.44140625" style="3" customWidth="1"/>
    <col min="23" max="23" width="8" style="3" customWidth="1"/>
    <col min="24" max="24" width="6.88671875" style="3" customWidth="1"/>
    <col min="25" max="256" width="8.44140625" style="3"/>
    <col min="257" max="257" width="17.88671875" style="3" customWidth="1"/>
    <col min="258" max="258" width="6.6640625" style="3" customWidth="1"/>
    <col min="259" max="259" width="7.44140625" style="3" customWidth="1"/>
    <col min="260" max="260" width="8.109375" style="3" customWidth="1"/>
    <col min="261" max="261" width="10" style="3" customWidth="1"/>
    <col min="262" max="262" width="8" style="3" customWidth="1"/>
    <col min="263" max="263" width="6.88671875" style="3" customWidth="1"/>
    <col min="264" max="264" width="7.44140625" style="3" customWidth="1"/>
    <col min="265" max="273" width="6.44140625" style="3" customWidth="1"/>
    <col min="274" max="275" width="9.44140625" style="3" customWidth="1"/>
    <col min="276" max="276" width="9.88671875" style="3" customWidth="1"/>
    <col min="277" max="278" width="6.44140625" style="3" customWidth="1"/>
    <col min="279" max="279" width="8" style="3" customWidth="1"/>
    <col min="280" max="280" width="6.88671875" style="3" customWidth="1"/>
    <col min="281" max="512" width="8.44140625" style="3"/>
    <col min="513" max="513" width="17.88671875" style="3" customWidth="1"/>
    <col min="514" max="514" width="6.6640625" style="3" customWidth="1"/>
    <col min="515" max="515" width="7.44140625" style="3" customWidth="1"/>
    <col min="516" max="516" width="8.109375" style="3" customWidth="1"/>
    <col min="517" max="517" width="10" style="3" customWidth="1"/>
    <col min="518" max="518" width="8" style="3" customWidth="1"/>
    <col min="519" max="519" width="6.88671875" style="3" customWidth="1"/>
    <col min="520" max="520" width="7.44140625" style="3" customWidth="1"/>
    <col min="521" max="529" width="6.44140625" style="3" customWidth="1"/>
    <col min="530" max="531" width="9.44140625" style="3" customWidth="1"/>
    <col min="532" max="532" width="9.88671875" style="3" customWidth="1"/>
    <col min="533" max="534" width="6.44140625" style="3" customWidth="1"/>
    <col min="535" max="535" width="8" style="3" customWidth="1"/>
    <col min="536" max="536" width="6.88671875" style="3" customWidth="1"/>
    <col min="537" max="768" width="8.44140625" style="3"/>
    <col min="769" max="769" width="17.88671875" style="3" customWidth="1"/>
    <col min="770" max="770" width="6.6640625" style="3" customWidth="1"/>
    <col min="771" max="771" width="7.44140625" style="3" customWidth="1"/>
    <col min="772" max="772" width="8.109375" style="3" customWidth="1"/>
    <col min="773" max="773" width="10" style="3" customWidth="1"/>
    <col min="774" max="774" width="8" style="3" customWidth="1"/>
    <col min="775" max="775" width="6.88671875" style="3" customWidth="1"/>
    <col min="776" max="776" width="7.44140625" style="3" customWidth="1"/>
    <col min="777" max="785" width="6.44140625" style="3" customWidth="1"/>
    <col min="786" max="787" width="9.44140625" style="3" customWidth="1"/>
    <col min="788" max="788" width="9.88671875" style="3" customWidth="1"/>
    <col min="789" max="790" width="6.44140625" style="3" customWidth="1"/>
    <col min="791" max="791" width="8" style="3" customWidth="1"/>
    <col min="792" max="792" width="6.88671875" style="3" customWidth="1"/>
    <col min="793" max="1024" width="8.44140625" style="3"/>
    <col min="1025" max="1025" width="17.88671875" style="3" customWidth="1"/>
    <col min="1026" max="1026" width="6.6640625" style="3" customWidth="1"/>
    <col min="1027" max="1027" width="7.44140625" style="3" customWidth="1"/>
    <col min="1028" max="1028" width="8.109375" style="3" customWidth="1"/>
    <col min="1029" max="1029" width="10" style="3" customWidth="1"/>
    <col min="1030" max="1030" width="8" style="3" customWidth="1"/>
    <col min="1031" max="1031" width="6.88671875" style="3" customWidth="1"/>
    <col min="1032" max="1032" width="7.44140625" style="3" customWidth="1"/>
    <col min="1033" max="1041" width="6.44140625" style="3" customWidth="1"/>
    <col min="1042" max="1043" width="9.44140625" style="3" customWidth="1"/>
    <col min="1044" max="1044" width="9.88671875" style="3" customWidth="1"/>
    <col min="1045" max="1046" width="6.44140625" style="3" customWidth="1"/>
    <col min="1047" max="1047" width="8" style="3" customWidth="1"/>
    <col min="1048" max="1048" width="6.88671875" style="3" customWidth="1"/>
    <col min="1049" max="1280" width="8.44140625" style="3"/>
    <col min="1281" max="1281" width="17.88671875" style="3" customWidth="1"/>
    <col min="1282" max="1282" width="6.6640625" style="3" customWidth="1"/>
    <col min="1283" max="1283" width="7.44140625" style="3" customWidth="1"/>
    <col min="1284" max="1284" width="8.109375" style="3" customWidth="1"/>
    <col min="1285" max="1285" width="10" style="3" customWidth="1"/>
    <col min="1286" max="1286" width="8" style="3" customWidth="1"/>
    <col min="1287" max="1287" width="6.88671875" style="3" customWidth="1"/>
    <col min="1288" max="1288" width="7.44140625" style="3" customWidth="1"/>
    <col min="1289" max="1297" width="6.44140625" style="3" customWidth="1"/>
    <col min="1298" max="1299" width="9.44140625" style="3" customWidth="1"/>
    <col min="1300" max="1300" width="9.88671875" style="3" customWidth="1"/>
    <col min="1301" max="1302" width="6.44140625" style="3" customWidth="1"/>
    <col min="1303" max="1303" width="8" style="3" customWidth="1"/>
    <col min="1304" max="1304" width="6.88671875" style="3" customWidth="1"/>
    <col min="1305" max="1536" width="8.44140625" style="3"/>
    <col min="1537" max="1537" width="17.88671875" style="3" customWidth="1"/>
    <col min="1538" max="1538" width="6.6640625" style="3" customWidth="1"/>
    <col min="1539" max="1539" width="7.44140625" style="3" customWidth="1"/>
    <col min="1540" max="1540" width="8.109375" style="3" customWidth="1"/>
    <col min="1541" max="1541" width="10" style="3" customWidth="1"/>
    <col min="1542" max="1542" width="8" style="3" customWidth="1"/>
    <col min="1543" max="1543" width="6.88671875" style="3" customWidth="1"/>
    <col min="1544" max="1544" width="7.44140625" style="3" customWidth="1"/>
    <col min="1545" max="1553" width="6.44140625" style="3" customWidth="1"/>
    <col min="1554" max="1555" width="9.44140625" style="3" customWidth="1"/>
    <col min="1556" max="1556" width="9.88671875" style="3" customWidth="1"/>
    <col min="1557" max="1558" width="6.44140625" style="3" customWidth="1"/>
    <col min="1559" max="1559" width="8" style="3" customWidth="1"/>
    <col min="1560" max="1560" width="6.88671875" style="3" customWidth="1"/>
    <col min="1561" max="1792" width="8.44140625" style="3"/>
    <col min="1793" max="1793" width="17.88671875" style="3" customWidth="1"/>
    <col min="1794" max="1794" width="6.6640625" style="3" customWidth="1"/>
    <col min="1795" max="1795" width="7.44140625" style="3" customWidth="1"/>
    <col min="1796" max="1796" width="8.109375" style="3" customWidth="1"/>
    <col min="1797" max="1797" width="10" style="3" customWidth="1"/>
    <col min="1798" max="1798" width="8" style="3" customWidth="1"/>
    <col min="1799" max="1799" width="6.88671875" style="3" customWidth="1"/>
    <col min="1800" max="1800" width="7.44140625" style="3" customWidth="1"/>
    <col min="1801" max="1809" width="6.44140625" style="3" customWidth="1"/>
    <col min="1810" max="1811" width="9.44140625" style="3" customWidth="1"/>
    <col min="1812" max="1812" width="9.88671875" style="3" customWidth="1"/>
    <col min="1813" max="1814" width="6.44140625" style="3" customWidth="1"/>
    <col min="1815" max="1815" width="8" style="3" customWidth="1"/>
    <col min="1816" max="1816" width="6.88671875" style="3" customWidth="1"/>
    <col min="1817" max="2048" width="8.44140625" style="3"/>
    <col min="2049" max="2049" width="17.88671875" style="3" customWidth="1"/>
    <col min="2050" max="2050" width="6.6640625" style="3" customWidth="1"/>
    <col min="2051" max="2051" width="7.44140625" style="3" customWidth="1"/>
    <col min="2052" max="2052" width="8.109375" style="3" customWidth="1"/>
    <col min="2053" max="2053" width="10" style="3" customWidth="1"/>
    <col min="2054" max="2054" width="8" style="3" customWidth="1"/>
    <col min="2055" max="2055" width="6.88671875" style="3" customWidth="1"/>
    <col min="2056" max="2056" width="7.44140625" style="3" customWidth="1"/>
    <col min="2057" max="2065" width="6.44140625" style="3" customWidth="1"/>
    <col min="2066" max="2067" width="9.44140625" style="3" customWidth="1"/>
    <col min="2068" max="2068" width="9.88671875" style="3" customWidth="1"/>
    <col min="2069" max="2070" width="6.44140625" style="3" customWidth="1"/>
    <col min="2071" max="2071" width="8" style="3" customWidth="1"/>
    <col min="2072" max="2072" width="6.88671875" style="3" customWidth="1"/>
    <col min="2073" max="2304" width="8.44140625" style="3"/>
    <col min="2305" max="2305" width="17.88671875" style="3" customWidth="1"/>
    <col min="2306" max="2306" width="6.6640625" style="3" customWidth="1"/>
    <col min="2307" max="2307" width="7.44140625" style="3" customWidth="1"/>
    <col min="2308" max="2308" width="8.109375" style="3" customWidth="1"/>
    <col min="2309" max="2309" width="10" style="3" customWidth="1"/>
    <col min="2310" max="2310" width="8" style="3" customWidth="1"/>
    <col min="2311" max="2311" width="6.88671875" style="3" customWidth="1"/>
    <col min="2312" max="2312" width="7.44140625" style="3" customWidth="1"/>
    <col min="2313" max="2321" width="6.44140625" style="3" customWidth="1"/>
    <col min="2322" max="2323" width="9.44140625" style="3" customWidth="1"/>
    <col min="2324" max="2324" width="9.88671875" style="3" customWidth="1"/>
    <col min="2325" max="2326" width="6.44140625" style="3" customWidth="1"/>
    <col min="2327" max="2327" width="8" style="3" customWidth="1"/>
    <col min="2328" max="2328" width="6.88671875" style="3" customWidth="1"/>
    <col min="2329" max="2560" width="8.44140625" style="3"/>
    <col min="2561" max="2561" width="17.88671875" style="3" customWidth="1"/>
    <col min="2562" max="2562" width="6.6640625" style="3" customWidth="1"/>
    <col min="2563" max="2563" width="7.44140625" style="3" customWidth="1"/>
    <col min="2564" max="2564" width="8.109375" style="3" customWidth="1"/>
    <col min="2565" max="2565" width="10" style="3" customWidth="1"/>
    <col min="2566" max="2566" width="8" style="3" customWidth="1"/>
    <col min="2567" max="2567" width="6.88671875" style="3" customWidth="1"/>
    <col min="2568" max="2568" width="7.44140625" style="3" customWidth="1"/>
    <col min="2569" max="2577" width="6.44140625" style="3" customWidth="1"/>
    <col min="2578" max="2579" width="9.44140625" style="3" customWidth="1"/>
    <col min="2580" max="2580" width="9.88671875" style="3" customWidth="1"/>
    <col min="2581" max="2582" width="6.44140625" style="3" customWidth="1"/>
    <col min="2583" max="2583" width="8" style="3" customWidth="1"/>
    <col min="2584" max="2584" width="6.88671875" style="3" customWidth="1"/>
    <col min="2585" max="2816" width="8.44140625" style="3"/>
    <col min="2817" max="2817" width="17.88671875" style="3" customWidth="1"/>
    <col min="2818" max="2818" width="6.6640625" style="3" customWidth="1"/>
    <col min="2819" max="2819" width="7.44140625" style="3" customWidth="1"/>
    <col min="2820" max="2820" width="8.109375" style="3" customWidth="1"/>
    <col min="2821" max="2821" width="10" style="3" customWidth="1"/>
    <col min="2822" max="2822" width="8" style="3" customWidth="1"/>
    <col min="2823" max="2823" width="6.88671875" style="3" customWidth="1"/>
    <col min="2824" max="2824" width="7.44140625" style="3" customWidth="1"/>
    <col min="2825" max="2833" width="6.44140625" style="3" customWidth="1"/>
    <col min="2834" max="2835" width="9.44140625" style="3" customWidth="1"/>
    <col min="2836" max="2836" width="9.88671875" style="3" customWidth="1"/>
    <col min="2837" max="2838" width="6.44140625" style="3" customWidth="1"/>
    <col min="2839" max="2839" width="8" style="3" customWidth="1"/>
    <col min="2840" max="2840" width="6.88671875" style="3" customWidth="1"/>
    <col min="2841" max="3072" width="8.44140625" style="3"/>
    <col min="3073" max="3073" width="17.88671875" style="3" customWidth="1"/>
    <col min="3074" max="3074" width="6.6640625" style="3" customWidth="1"/>
    <col min="3075" max="3075" width="7.44140625" style="3" customWidth="1"/>
    <col min="3076" max="3076" width="8.109375" style="3" customWidth="1"/>
    <col min="3077" max="3077" width="10" style="3" customWidth="1"/>
    <col min="3078" max="3078" width="8" style="3" customWidth="1"/>
    <col min="3079" max="3079" width="6.88671875" style="3" customWidth="1"/>
    <col min="3080" max="3080" width="7.44140625" style="3" customWidth="1"/>
    <col min="3081" max="3089" width="6.44140625" style="3" customWidth="1"/>
    <col min="3090" max="3091" width="9.44140625" style="3" customWidth="1"/>
    <col min="3092" max="3092" width="9.88671875" style="3" customWidth="1"/>
    <col min="3093" max="3094" width="6.44140625" style="3" customWidth="1"/>
    <col min="3095" max="3095" width="8" style="3" customWidth="1"/>
    <col min="3096" max="3096" width="6.88671875" style="3" customWidth="1"/>
    <col min="3097" max="3328" width="8.44140625" style="3"/>
    <col min="3329" max="3329" width="17.88671875" style="3" customWidth="1"/>
    <col min="3330" max="3330" width="6.6640625" style="3" customWidth="1"/>
    <col min="3331" max="3331" width="7.44140625" style="3" customWidth="1"/>
    <col min="3332" max="3332" width="8.109375" style="3" customWidth="1"/>
    <col min="3333" max="3333" width="10" style="3" customWidth="1"/>
    <col min="3334" max="3334" width="8" style="3" customWidth="1"/>
    <col min="3335" max="3335" width="6.88671875" style="3" customWidth="1"/>
    <col min="3336" max="3336" width="7.44140625" style="3" customWidth="1"/>
    <col min="3337" max="3345" width="6.44140625" style="3" customWidth="1"/>
    <col min="3346" max="3347" width="9.44140625" style="3" customWidth="1"/>
    <col min="3348" max="3348" width="9.88671875" style="3" customWidth="1"/>
    <col min="3349" max="3350" width="6.44140625" style="3" customWidth="1"/>
    <col min="3351" max="3351" width="8" style="3" customWidth="1"/>
    <col min="3352" max="3352" width="6.88671875" style="3" customWidth="1"/>
    <col min="3353" max="3584" width="8.44140625" style="3"/>
    <col min="3585" max="3585" width="17.88671875" style="3" customWidth="1"/>
    <col min="3586" max="3586" width="6.6640625" style="3" customWidth="1"/>
    <col min="3587" max="3587" width="7.44140625" style="3" customWidth="1"/>
    <col min="3588" max="3588" width="8.109375" style="3" customWidth="1"/>
    <col min="3589" max="3589" width="10" style="3" customWidth="1"/>
    <col min="3590" max="3590" width="8" style="3" customWidth="1"/>
    <col min="3591" max="3591" width="6.88671875" style="3" customWidth="1"/>
    <col min="3592" max="3592" width="7.44140625" style="3" customWidth="1"/>
    <col min="3593" max="3601" width="6.44140625" style="3" customWidth="1"/>
    <col min="3602" max="3603" width="9.44140625" style="3" customWidth="1"/>
    <col min="3604" max="3604" width="9.88671875" style="3" customWidth="1"/>
    <col min="3605" max="3606" width="6.44140625" style="3" customWidth="1"/>
    <col min="3607" max="3607" width="8" style="3" customWidth="1"/>
    <col min="3608" max="3608" width="6.88671875" style="3" customWidth="1"/>
    <col min="3609" max="3840" width="8.44140625" style="3"/>
    <col min="3841" max="3841" width="17.88671875" style="3" customWidth="1"/>
    <col min="3842" max="3842" width="6.6640625" style="3" customWidth="1"/>
    <col min="3843" max="3843" width="7.44140625" style="3" customWidth="1"/>
    <col min="3844" max="3844" width="8.109375" style="3" customWidth="1"/>
    <col min="3845" max="3845" width="10" style="3" customWidth="1"/>
    <col min="3846" max="3846" width="8" style="3" customWidth="1"/>
    <col min="3847" max="3847" width="6.88671875" style="3" customWidth="1"/>
    <col min="3848" max="3848" width="7.44140625" style="3" customWidth="1"/>
    <col min="3849" max="3857" width="6.44140625" style="3" customWidth="1"/>
    <col min="3858" max="3859" width="9.44140625" style="3" customWidth="1"/>
    <col min="3860" max="3860" width="9.88671875" style="3" customWidth="1"/>
    <col min="3861" max="3862" width="6.44140625" style="3" customWidth="1"/>
    <col min="3863" max="3863" width="8" style="3" customWidth="1"/>
    <col min="3864" max="3864" width="6.88671875" style="3" customWidth="1"/>
    <col min="3865" max="4096" width="8.44140625" style="3"/>
    <col min="4097" max="4097" width="17.88671875" style="3" customWidth="1"/>
    <col min="4098" max="4098" width="6.6640625" style="3" customWidth="1"/>
    <col min="4099" max="4099" width="7.44140625" style="3" customWidth="1"/>
    <col min="4100" max="4100" width="8.109375" style="3" customWidth="1"/>
    <col min="4101" max="4101" width="10" style="3" customWidth="1"/>
    <col min="4102" max="4102" width="8" style="3" customWidth="1"/>
    <col min="4103" max="4103" width="6.88671875" style="3" customWidth="1"/>
    <col min="4104" max="4104" width="7.44140625" style="3" customWidth="1"/>
    <col min="4105" max="4113" width="6.44140625" style="3" customWidth="1"/>
    <col min="4114" max="4115" width="9.44140625" style="3" customWidth="1"/>
    <col min="4116" max="4116" width="9.88671875" style="3" customWidth="1"/>
    <col min="4117" max="4118" width="6.44140625" style="3" customWidth="1"/>
    <col min="4119" max="4119" width="8" style="3" customWidth="1"/>
    <col min="4120" max="4120" width="6.88671875" style="3" customWidth="1"/>
    <col min="4121" max="4352" width="8.44140625" style="3"/>
    <col min="4353" max="4353" width="17.88671875" style="3" customWidth="1"/>
    <col min="4354" max="4354" width="6.6640625" style="3" customWidth="1"/>
    <col min="4355" max="4355" width="7.44140625" style="3" customWidth="1"/>
    <col min="4356" max="4356" width="8.109375" style="3" customWidth="1"/>
    <col min="4357" max="4357" width="10" style="3" customWidth="1"/>
    <col min="4358" max="4358" width="8" style="3" customWidth="1"/>
    <col min="4359" max="4359" width="6.88671875" style="3" customWidth="1"/>
    <col min="4360" max="4360" width="7.44140625" style="3" customWidth="1"/>
    <col min="4361" max="4369" width="6.44140625" style="3" customWidth="1"/>
    <col min="4370" max="4371" width="9.44140625" style="3" customWidth="1"/>
    <col min="4372" max="4372" width="9.88671875" style="3" customWidth="1"/>
    <col min="4373" max="4374" width="6.44140625" style="3" customWidth="1"/>
    <col min="4375" max="4375" width="8" style="3" customWidth="1"/>
    <col min="4376" max="4376" width="6.88671875" style="3" customWidth="1"/>
    <col min="4377" max="4608" width="8.44140625" style="3"/>
    <col min="4609" max="4609" width="17.88671875" style="3" customWidth="1"/>
    <col min="4610" max="4610" width="6.6640625" style="3" customWidth="1"/>
    <col min="4611" max="4611" width="7.44140625" style="3" customWidth="1"/>
    <col min="4612" max="4612" width="8.109375" style="3" customWidth="1"/>
    <col min="4613" max="4613" width="10" style="3" customWidth="1"/>
    <col min="4614" max="4614" width="8" style="3" customWidth="1"/>
    <col min="4615" max="4615" width="6.88671875" style="3" customWidth="1"/>
    <col min="4616" max="4616" width="7.44140625" style="3" customWidth="1"/>
    <col min="4617" max="4625" width="6.44140625" style="3" customWidth="1"/>
    <col min="4626" max="4627" width="9.44140625" style="3" customWidth="1"/>
    <col min="4628" max="4628" width="9.88671875" style="3" customWidth="1"/>
    <col min="4629" max="4630" width="6.44140625" style="3" customWidth="1"/>
    <col min="4631" max="4631" width="8" style="3" customWidth="1"/>
    <col min="4632" max="4632" width="6.88671875" style="3" customWidth="1"/>
    <col min="4633" max="4864" width="8.44140625" style="3"/>
    <col min="4865" max="4865" width="17.88671875" style="3" customWidth="1"/>
    <col min="4866" max="4866" width="6.6640625" style="3" customWidth="1"/>
    <col min="4867" max="4867" width="7.44140625" style="3" customWidth="1"/>
    <col min="4868" max="4868" width="8.109375" style="3" customWidth="1"/>
    <col min="4869" max="4869" width="10" style="3" customWidth="1"/>
    <col min="4870" max="4870" width="8" style="3" customWidth="1"/>
    <col min="4871" max="4871" width="6.88671875" style="3" customWidth="1"/>
    <col min="4872" max="4872" width="7.44140625" style="3" customWidth="1"/>
    <col min="4873" max="4881" width="6.44140625" style="3" customWidth="1"/>
    <col min="4882" max="4883" width="9.44140625" style="3" customWidth="1"/>
    <col min="4884" max="4884" width="9.88671875" style="3" customWidth="1"/>
    <col min="4885" max="4886" width="6.44140625" style="3" customWidth="1"/>
    <col min="4887" max="4887" width="8" style="3" customWidth="1"/>
    <col min="4888" max="4888" width="6.88671875" style="3" customWidth="1"/>
    <col min="4889" max="5120" width="8.44140625" style="3"/>
    <col min="5121" max="5121" width="17.88671875" style="3" customWidth="1"/>
    <col min="5122" max="5122" width="6.6640625" style="3" customWidth="1"/>
    <col min="5123" max="5123" width="7.44140625" style="3" customWidth="1"/>
    <col min="5124" max="5124" width="8.109375" style="3" customWidth="1"/>
    <col min="5125" max="5125" width="10" style="3" customWidth="1"/>
    <col min="5126" max="5126" width="8" style="3" customWidth="1"/>
    <col min="5127" max="5127" width="6.88671875" style="3" customWidth="1"/>
    <col min="5128" max="5128" width="7.44140625" style="3" customWidth="1"/>
    <col min="5129" max="5137" width="6.44140625" style="3" customWidth="1"/>
    <col min="5138" max="5139" width="9.44140625" style="3" customWidth="1"/>
    <col min="5140" max="5140" width="9.88671875" style="3" customWidth="1"/>
    <col min="5141" max="5142" width="6.44140625" style="3" customWidth="1"/>
    <col min="5143" max="5143" width="8" style="3" customWidth="1"/>
    <col min="5144" max="5144" width="6.88671875" style="3" customWidth="1"/>
    <col min="5145" max="5376" width="8.44140625" style="3"/>
    <col min="5377" max="5377" width="17.88671875" style="3" customWidth="1"/>
    <col min="5378" max="5378" width="6.6640625" style="3" customWidth="1"/>
    <col min="5379" max="5379" width="7.44140625" style="3" customWidth="1"/>
    <col min="5380" max="5380" width="8.109375" style="3" customWidth="1"/>
    <col min="5381" max="5381" width="10" style="3" customWidth="1"/>
    <col min="5382" max="5382" width="8" style="3" customWidth="1"/>
    <col min="5383" max="5383" width="6.88671875" style="3" customWidth="1"/>
    <col min="5384" max="5384" width="7.44140625" style="3" customWidth="1"/>
    <col min="5385" max="5393" width="6.44140625" style="3" customWidth="1"/>
    <col min="5394" max="5395" width="9.44140625" style="3" customWidth="1"/>
    <col min="5396" max="5396" width="9.88671875" style="3" customWidth="1"/>
    <col min="5397" max="5398" width="6.44140625" style="3" customWidth="1"/>
    <col min="5399" max="5399" width="8" style="3" customWidth="1"/>
    <col min="5400" max="5400" width="6.88671875" style="3" customWidth="1"/>
    <col min="5401" max="5632" width="8.44140625" style="3"/>
    <col min="5633" max="5633" width="17.88671875" style="3" customWidth="1"/>
    <col min="5634" max="5634" width="6.6640625" style="3" customWidth="1"/>
    <col min="5635" max="5635" width="7.44140625" style="3" customWidth="1"/>
    <col min="5636" max="5636" width="8.109375" style="3" customWidth="1"/>
    <col min="5637" max="5637" width="10" style="3" customWidth="1"/>
    <col min="5638" max="5638" width="8" style="3" customWidth="1"/>
    <col min="5639" max="5639" width="6.88671875" style="3" customWidth="1"/>
    <col min="5640" max="5640" width="7.44140625" style="3" customWidth="1"/>
    <col min="5641" max="5649" width="6.44140625" style="3" customWidth="1"/>
    <col min="5650" max="5651" width="9.44140625" style="3" customWidth="1"/>
    <col min="5652" max="5652" width="9.88671875" style="3" customWidth="1"/>
    <col min="5653" max="5654" width="6.44140625" style="3" customWidth="1"/>
    <col min="5655" max="5655" width="8" style="3" customWidth="1"/>
    <col min="5656" max="5656" width="6.88671875" style="3" customWidth="1"/>
    <col min="5657" max="5888" width="8.44140625" style="3"/>
    <col min="5889" max="5889" width="17.88671875" style="3" customWidth="1"/>
    <col min="5890" max="5890" width="6.6640625" style="3" customWidth="1"/>
    <col min="5891" max="5891" width="7.44140625" style="3" customWidth="1"/>
    <col min="5892" max="5892" width="8.109375" style="3" customWidth="1"/>
    <col min="5893" max="5893" width="10" style="3" customWidth="1"/>
    <col min="5894" max="5894" width="8" style="3" customWidth="1"/>
    <col min="5895" max="5895" width="6.88671875" style="3" customWidth="1"/>
    <col min="5896" max="5896" width="7.44140625" style="3" customWidth="1"/>
    <col min="5897" max="5905" width="6.44140625" style="3" customWidth="1"/>
    <col min="5906" max="5907" width="9.44140625" style="3" customWidth="1"/>
    <col min="5908" max="5908" width="9.88671875" style="3" customWidth="1"/>
    <col min="5909" max="5910" width="6.44140625" style="3" customWidth="1"/>
    <col min="5911" max="5911" width="8" style="3" customWidth="1"/>
    <col min="5912" max="5912" width="6.88671875" style="3" customWidth="1"/>
    <col min="5913" max="6144" width="8.44140625" style="3"/>
    <col min="6145" max="6145" width="17.88671875" style="3" customWidth="1"/>
    <col min="6146" max="6146" width="6.6640625" style="3" customWidth="1"/>
    <col min="6147" max="6147" width="7.44140625" style="3" customWidth="1"/>
    <col min="6148" max="6148" width="8.109375" style="3" customWidth="1"/>
    <col min="6149" max="6149" width="10" style="3" customWidth="1"/>
    <col min="6150" max="6150" width="8" style="3" customWidth="1"/>
    <col min="6151" max="6151" width="6.88671875" style="3" customWidth="1"/>
    <col min="6152" max="6152" width="7.44140625" style="3" customWidth="1"/>
    <col min="6153" max="6161" width="6.44140625" style="3" customWidth="1"/>
    <col min="6162" max="6163" width="9.44140625" style="3" customWidth="1"/>
    <col min="6164" max="6164" width="9.88671875" style="3" customWidth="1"/>
    <col min="6165" max="6166" width="6.44140625" style="3" customWidth="1"/>
    <col min="6167" max="6167" width="8" style="3" customWidth="1"/>
    <col min="6168" max="6168" width="6.88671875" style="3" customWidth="1"/>
    <col min="6169" max="6400" width="8.44140625" style="3"/>
    <col min="6401" max="6401" width="17.88671875" style="3" customWidth="1"/>
    <col min="6402" max="6402" width="6.6640625" style="3" customWidth="1"/>
    <col min="6403" max="6403" width="7.44140625" style="3" customWidth="1"/>
    <col min="6404" max="6404" width="8.109375" style="3" customWidth="1"/>
    <col min="6405" max="6405" width="10" style="3" customWidth="1"/>
    <col min="6406" max="6406" width="8" style="3" customWidth="1"/>
    <col min="6407" max="6407" width="6.88671875" style="3" customWidth="1"/>
    <col min="6408" max="6408" width="7.44140625" style="3" customWidth="1"/>
    <col min="6409" max="6417" width="6.44140625" style="3" customWidth="1"/>
    <col min="6418" max="6419" width="9.44140625" style="3" customWidth="1"/>
    <col min="6420" max="6420" width="9.88671875" style="3" customWidth="1"/>
    <col min="6421" max="6422" width="6.44140625" style="3" customWidth="1"/>
    <col min="6423" max="6423" width="8" style="3" customWidth="1"/>
    <col min="6424" max="6424" width="6.88671875" style="3" customWidth="1"/>
    <col min="6425" max="6656" width="8.44140625" style="3"/>
    <col min="6657" max="6657" width="17.88671875" style="3" customWidth="1"/>
    <col min="6658" max="6658" width="6.6640625" style="3" customWidth="1"/>
    <col min="6659" max="6659" width="7.44140625" style="3" customWidth="1"/>
    <col min="6660" max="6660" width="8.109375" style="3" customWidth="1"/>
    <col min="6661" max="6661" width="10" style="3" customWidth="1"/>
    <col min="6662" max="6662" width="8" style="3" customWidth="1"/>
    <col min="6663" max="6663" width="6.88671875" style="3" customWidth="1"/>
    <col min="6664" max="6664" width="7.44140625" style="3" customWidth="1"/>
    <col min="6665" max="6673" width="6.44140625" style="3" customWidth="1"/>
    <col min="6674" max="6675" width="9.44140625" style="3" customWidth="1"/>
    <col min="6676" max="6676" width="9.88671875" style="3" customWidth="1"/>
    <col min="6677" max="6678" width="6.44140625" style="3" customWidth="1"/>
    <col min="6679" max="6679" width="8" style="3" customWidth="1"/>
    <col min="6680" max="6680" width="6.88671875" style="3" customWidth="1"/>
    <col min="6681" max="6912" width="8.44140625" style="3"/>
    <col min="6913" max="6913" width="17.88671875" style="3" customWidth="1"/>
    <col min="6914" max="6914" width="6.6640625" style="3" customWidth="1"/>
    <col min="6915" max="6915" width="7.44140625" style="3" customWidth="1"/>
    <col min="6916" max="6916" width="8.109375" style="3" customWidth="1"/>
    <col min="6917" max="6917" width="10" style="3" customWidth="1"/>
    <col min="6918" max="6918" width="8" style="3" customWidth="1"/>
    <col min="6919" max="6919" width="6.88671875" style="3" customWidth="1"/>
    <col min="6920" max="6920" width="7.44140625" style="3" customWidth="1"/>
    <col min="6921" max="6929" width="6.44140625" style="3" customWidth="1"/>
    <col min="6930" max="6931" width="9.44140625" style="3" customWidth="1"/>
    <col min="6932" max="6932" width="9.88671875" style="3" customWidth="1"/>
    <col min="6933" max="6934" width="6.44140625" style="3" customWidth="1"/>
    <col min="6935" max="6935" width="8" style="3" customWidth="1"/>
    <col min="6936" max="6936" width="6.88671875" style="3" customWidth="1"/>
    <col min="6937" max="7168" width="8.44140625" style="3"/>
    <col min="7169" max="7169" width="17.88671875" style="3" customWidth="1"/>
    <col min="7170" max="7170" width="6.6640625" style="3" customWidth="1"/>
    <col min="7171" max="7171" width="7.44140625" style="3" customWidth="1"/>
    <col min="7172" max="7172" width="8.109375" style="3" customWidth="1"/>
    <col min="7173" max="7173" width="10" style="3" customWidth="1"/>
    <col min="7174" max="7174" width="8" style="3" customWidth="1"/>
    <col min="7175" max="7175" width="6.88671875" style="3" customWidth="1"/>
    <col min="7176" max="7176" width="7.44140625" style="3" customWidth="1"/>
    <col min="7177" max="7185" width="6.44140625" style="3" customWidth="1"/>
    <col min="7186" max="7187" width="9.44140625" style="3" customWidth="1"/>
    <col min="7188" max="7188" width="9.88671875" style="3" customWidth="1"/>
    <col min="7189" max="7190" width="6.44140625" style="3" customWidth="1"/>
    <col min="7191" max="7191" width="8" style="3" customWidth="1"/>
    <col min="7192" max="7192" width="6.88671875" style="3" customWidth="1"/>
    <col min="7193" max="7424" width="8.44140625" style="3"/>
    <col min="7425" max="7425" width="17.88671875" style="3" customWidth="1"/>
    <col min="7426" max="7426" width="6.6640625" style="3" customWidth="1"/>
    <col min="7427" max="7427" width="7.44140625" style="3" customWidth="1"/>
    <col min="7428" max="7428" width="8.109375" style="3" customWidth="1"/>
    <col min="7429" max="7429" width="10" style="3" customWidth="1"/>
    <col min="7430" max="7430" width="8" style="3" customWidth="1"/>
    <col min="7431" max="7431" width="6.88671875" style="3" customWidth="1"/>
    <col min="7432" max="7432" width="7.44140625" style="3" customWidth="1"/>
    <col min="7433" max="7441" width="6.44140625" style="3" customWidth="1"/>
    <col min="7442" max="7443" width="9.44140625" style="3" customWidth="1"/>
    <col min="7444" max="7444" width="9.88671875" style="3" customWidth="1"/>
    <col min="7445" max="7446" width="6.44140625" style="3" customWidth="1"/>
    <col min="7447" max="7447" width="8" style="3" customWidth="1"/>
    <col min="7448" max="7448" width="6.88671875" style="3" customWidth="1"/>
    <col min="7449" max="7680" width="8.44140625" style="3"/>
    <col min="7681" max="7681" width="17.88671875" style="3" customWidth="1"/>
    <col min="7682" max="7682" width="6.6640625" style="3" customWidth="1"/>
    <col min="7683" max="7683" width="7.44140625" style="3" customWidth="1"/>
    <col min="7684" max="7684" width="8.109375" style="3" customWidth="1"/>
    <col min="7685" max="7685" width="10" style="3" customWidth="1"/>
    <col min="7686" max="7686" width="8" style="3" customWidth="1"/>
    <col min="7687" max="7687" width="6.88671875" style="3" customWidth="1"/>
    <col min="7688" max="7688" width="7.44140625" style="3" customWidth="1"/>
    <col min="7689" max="7697" width="6.44140625" style="3" customWidth="1"/>
    <col min="7698" max="7699" width="9.44140625" style="3" customWidth="1"/>
    <col min="7700" max="7700" width="9.88671875" style="3" customWidth="1"/>
    <col min="7701" max="7702" width="6.44140625" style="3" customWidth="1"/>
    <col min="7703" max="7703" width="8" style="3" customWidth="1"/>
    <col min="7704" max="7704" width="6.88671875" style="3" customWidth="1"/>
    <col min="7705" max="7936" width="8.44140625" style="3"/>
    <col min="7937" max="7937" width="17.88671875" style="3" customWidth="1"/>
    <col min="7938" max="7938" width="6.6640625" style="3" customWidth="1"/>
    <col min="7939" max="7939" width="7.44140625" style="3" customWidth="1"/>
    <col min="7940" max="7940" width="8.109375" style="3" customWidth="1"/>
    <col min="7941" max="7941" width="10" style="3" customWidth="1"/>
    <col min="7942" max="7942" width="8" style="3" customWidth="1"/>
    <col min="7943" max="7943" width="6.88671875" style="3" customWidth="1"/>
    <col min="7944" max="7944" width="7.44140625" style="3" customWidth="1"/>
    <col min="7945" max="7953" width="6.44140625" style="3" customWidth="1"/>
    <col min="7954" max="7955" width="9.44140625" style="3" customWidth="1"/>
    <col min="7956" max="7956" width="9.88671875" style="3" customWidth="1"/>
    <col min="7957" max="7958" width="6.44140625" style="3" customWidth="1"/>
    <col min="7959" max="7959" width="8" style="3" customWidth="1"/>
    <col min="7960" max="7960" width="6.88671875" style="3" customWidth="1"/>
    <col min="7961" max="8192" width="8.44140625" style="3"/>
    <col min="8193" max="8193" width="17.88671875" style="3" customWidth="1"/>
    <col min="8194" max="8194" width="6.6640625" style="3" customWidth="1"/>
    <col min="8195" max="8195" width="7.44140625" style="3" customWidth="1"/>
    <col min="8196" max="8196" width="8.109375" style="3" customWidth="1"/>
    <col min="8197" max="8197" width="10" style="3" customWidth="1"/>
    <col min="8198" max="8198" width="8" style="3" customWidth="1"/>
    <col min="8199" max="8199" width="6.88671875" style="3" customWidth="1"/>
    <col min="8200" max="8200" width="7.44140625" style="3" customWidth="1"/>
    <col min="8201" max="8209" width="6.44140625" style="3" customWidth="1"/>
    <col min="8210" max="8211" width="9.44140625" style="3" customWidth="1"/>
    <col min="8212" max="8212" width="9.88671875" style="3" customWidth="1"/>
    <col min="8213" max="8214" width="6.44140625" style="3" customWidth="1"/>
    <col min="8215" max="8215" width="8" style="3" customWidth="1"/>
    <col min="8216" max="8216" width="6.88671875" style="3" customWidth="1"/>
    <col min="8217" max="8448" width="8.44140625" style="3"/>
    <col min="8449" max="8449" width="17.88671875" style="3" customWidth="1"/>
    <col min="8450" max="8450" width="6.6640625" style="3" customWidth="1"/>
    <col min="8451" max="8451" width="7.44140625" style="3" customWidth="1"/>
    <col min="8452" max="8452" width="8.109375" style="3" customWidth="1"/>
    <col min="8453" max="8453" width="10" style="3" customWidth="1"/>
    <col min="8454" max="8454" width="8" style="3" customWidth="1"/>
    <col min="8455" max="8455" width="6.88671875" style="3" customWidth="1"/>
    <col min="8456" max="8456" width="7.44140625" style="3" customWidth="1"/>
    <col min="8457" max="8465" width="6.44140625" style="3" customWidth="1"/>
    <col min="8466" max="8467" width="9.44140625" style="3" customWidth="1"/>
    <col min="8468" max="8468" width="9.88671875" style="3" customWidth="1"/>
    <col min="8469" max="8470" width="6.44140625" style="3" customWidth="1"/>
    <col min="8471" max="8471" width="8" style="3" customWidth="1"/>
    <col min="8472" max="8472" width="6.88671875" style="3" customWidth="1"/>
    <col min="8473" max="8704" width="8.44140625" style="3"/>
    <col min="8705" max="8705" width="17.88671875" style="3" customWidth="1"/>
    <col min="8706" max="8706" width="6.6640625" style="3" customWidth="1"/>
    <col min="8707" max="8707" width="7.44140625" style="3" customWidth="1"/>
    <col min="8708" max="8708" width="8.109375" style="3" customWidth="1"/>
    <col min="8709" max="8709" width="10" style="3" customWidth="1"/>
    <col min="8710" max="8710" width="8" style="3" customWidth="1"/>
    <col min="8711" max="8711" width="6.88671875" style="3" customWidth="1"/>
    <col min="8712" max="8712" width="7.44140625" style="3" customWidth="1"/>
    <col min="8713" max="8721" width="6.44140625" style="3" customWidth="1"/>
    <col min="8722" max="8723" width="9.44140625" style="3" customWidth="1"/>
    <col min="8724" max="8724" width="9.88671875" style="3" customWidth="1"/>
    <col min="8725" max="8726" width="6.44140625" style="3" customWidth="1"/>
    <col min="8727" max="8727" width="8" style="3" customWidth="1"/>
    <col min="8728" max="8728" width="6.88671875" style="3" customWidth="1"/>
    <col min="8729" max="8960" width="8.44140625" style="3"/>
    <col min="8961" max="8961" width="17.88671875" style="3" customWidth="1"/>
    <col min="8962" max="8962" width="6.6640625" style="3" customWidth="1"/>
    <col min="8963" max="8963" width="7.44140625" style="3" customWidth="1"/>
    <col min="8964" max="8964" width="8.109375" style="3" customWidth="1"/>
    <col min="8965" max="8965" width="10" style="3" customWidth="1"/>
    <col min="8966" max="8966" width="8" style="3" customWidth="1"/>
    <col min="8967" max="8967" width="6.88671875" style="3" customWidth="1"/>
    <col min="8968" max="8968" width="7.44140625" style="3" customWidth="1"/>
    <col min="8969" max="8977" width="6.44140625" style="3" customWidth="1"/>
    <col min="8978" max="8979" width="9.44140625" style="3" customWidth="1"/>
    <col min="8980" max="8980" width="9.88671875" style="3" customWidth="1"/>
    <col min="8981" max="8982" width="6.44140625" style="3" customWidth="1"/>
    <col min="8983" max="8983" width="8" style="3" customWidth="1"/>
    <col min="8984" max="8984" width="6.88671875" style="3" customWidth="1"/>
    <col min="8985" max="9216" width="8.44140625" style="3"/>
    <col min="9217" max="9217" width="17.88671875" style="3" customWidth="1"/>
    <col min="9218" max="9218" width="6.6640625" style="3" customWidth="1"/>
    <col min="9219" max="9219" width="7.44140625" style="3" customWidth="1"/>
    <col min="9220" max="9220" width="8.109375" style="3" customWidth="1"/>
    <col min="9221" max="9221" width="10" style="3" customWidth="1"/>
    <col min="9222" max="9222" width="8" style="3" customWidth="1"/>
    <col min="9223" max="9223" width="6.88671875" style="3" customWidth="1"/>
    <col min="9224" max="9224" width="7.44140625" style="3" customWidth="1"/>
    <col min="9225" max="9233" width="6.44140625" style="3" customWidth="1"/>
    <col min="9234" max="9235" width="9.44140625" style="3" customWidth="1"/>
    <col min="9236" max="9236" width="9.88671875" style="3" customWidth="1"/>
    <col min="9237" max="9238" width="6.44140625" style="3" customWidth="1"/>
    <col min="9239" max="9239" width="8" style="3" customWidth="1"/>
    <col min="9240" max="9240" width="6.88671875" style="3" customWidth="1"/>
    <col min="9241" max="9472" width="8.44140625" style="3"/>
    <col min="9473" max="9473" width="17.88671875" style="3" customWidth="1"/>
    <col min="9474" max="9474" width="6.6640625" style="3" customWidth="1"/>
    <col min="9475" max="9475" width="7.44140625" style="3" customWidth="1"/>
    <col min="9476" max="9476" width="8.109375" style="3" customWidth="1"/>
    <col min="9477" max="9477" width="10" style="3" customWidth="1"/>
    <col min="9478" max="9478" width="8" style="3" customWidth="1"/>
    <col min="9479" max="9479" width="6.88671875" style="3" customWidth="1"/>
    <col min="9480" max="9480" width="7.44140625" style="3" customWidth="1"/>
    <col min="9481" max="9489" width="6.44140625" style="3" customWidth="1"/>
    <col min="9490" max="9491" width="9.44140625" style="3" customWidth="1"/>
    <col min="9492" max="9492" width="9.88671875" style="3" customWidth="1"/>
    <col min="9493" max="9494" width="6.44140625" style="3" customWidth="1"/>
    <col min="9495" max="9495" width="8" style="3" customWidth="1"/>
    <col min="9496" max="9496" width="6.88671875" style="3" customWidth="1"/>
    <col min="9497" max="9728" width="8.44140625" style="3"/>
    <col min="9729" max="9729" width="17.88671875" style="3" customWidth="1"/>
    <col min="9730" max="9730" width="6.6640625" style="3" customWidth="1"/>
    <col min="9731" max="9731" width="7.44140625" style="3" customWidth="1"/>
    <col min="9732" max="9732" width="8.109375" style="3" customWidth="1"/>
    <col min="9733" max="9733" width="10" style="3" customWidth="1"/>
    <col min="9734" max="9734" width="8" style="3" customWidth="1"/>
    <col min="9735" max="9735" width="6.88671875" style="3" customWidth="1"/>
    <col min="9736" max="9736" width="7.44140625" style="3" customWidth="1"/>
    <col min="9737" max="9745" width="6.44140625" style="3" customWidth="1"/>
    <col min="9746" max="9747" width="9.44140625" style="3" customWidth="1"/>
    <col min="9748" max="9748" width="9.88671875" style="3" customWidth="1"/>
    <col min="9749" max="9750" width="6.44140625" style="3" customWidth="1"/>
    <col min="9751" max="9751" width="8" style="3" customWidth="1"/>
    <col min="9752" max="9752" width="6.88671875" style="3" customWidth="1"/>
    <col min="9753" max="9984" width="8.44140625" style="3"/>
    <col min="9985" max="9985" width="17.88671875" style="3" customWidth="1"/>
    <col min="9986" max="9986" width="6.6640625" style="3" customWidth="1"/>
    <col min="9987" max="9987" width="7.44140625" style="3" customWidth="1"/>
    <col min="9988" max="9988" width="8.109375" style="3" customWidth="1"/>
    <col min="9989" max="9989" width="10" style="3" customWidth="1"/>
    <col min="9990" max="9990" width="8" style="3" customWidth="1"/>
    <col min="9991" max="9991" width="6.88671875" style="3" customWidth="1"/>
    <col min="9992" max="9992" width="7.44140625" style="3" customWidth="1"/>
    <col min="9993" max="10001" width="6.44140625" style="3" customWidth="1"/>
    <col min="10002" max="10003" width="9.44140625" style="3" customWidth="1"/>
    <col min="10004" max="10004" width="9.88671875" style="3" customWidth="1"/>
    <col min="10005" max="10006" width="6.44140625" style="3" customWidth="1"/>
    <col min="10007" max="10007" width="8" style="3" customWidth="1"/>
    <col min="10008" max="10008" width="6.88671875" style="3" customWidth="1"/>
    <col min="10009" max="10240" width="8.44140625" style="3"/>
    <col min="10241" max="10241" width="17.88671875" style="3" customWidth="1"/>
    <col min="10242" max="10242" width="6.6640625" style="3" customWidth="1"/>
    <col min="10243" max="10243" width="7.44140625" style="3" customWidth="1"/>
    <col min="10244" max="10244" width="8.109375" style="3" customWidth="1"/>
    <col min="10245" max="10245" width="10" style="3" customWidth="1"/>
    <col min="10246" max="10246" width="8" style="3" customWidth="1"/>
    <col min="10247" max="10247" width="6.88671875" style="3" customWidth="1"/>
    <col min="10248" max="10248" width="7.44140625" style="3" customWidth="1"/>
    <col min="10249" max="10257" width="6.44140625" style="3" customWidth="1"/>
    <col min="10258" max="10259" width="9.44140625" style="3" customWidth="1"/>
    <col min="10260" max="10260" width="9.88671875" style="3" customWidth="1"/>
    <col min="10261" max="10262" width="6.44140625" style="3" customWidth="1"/>
    <col min="10263" max="10263" width="8" style="3" customWidth="1"/>
    <col min="10264" max="10264" width="6.88671875" style="3" customWidth="1"/>
    <col min="10265" max="10496" width="8.44140625" style="3"/>
    <col min="10497" max="10497" width="17.88671875" style="3" customWidth="1"/>
    <col min="10498" max="10498" width="6.6640625" style="3" customWidth="1"/>
    <col min="10499" max="10499" width="7.44140625" style="3" customWidth="1"/>
    <col min="10500" max="10500" width="8.109375" style="3" customWidth="1"/>
    <col min="10501" max="10501" width="10" style="3" customWidth="1"/>
    <col min="10502" max="10502" width="8" style="3" customWidth="1"/>
    <col min="10503" max="10503" width="6.88671875" style="3" customWidth="1"/>
    <col min="10504" max="10504" width="7.44140625" style="3" customWidth="1"/>
    <col min="10505" max="10513" width="6.44140625" style="3" customWidth="1"/>
    <col min="10514" max="10515" width="9.44140625" style="3" customWidth="1"/>
    <col min="10516" max="10516" width="9.88671875" style="3" customWidth="1"/>
    <col min="10517" max="10518" width="6.44140625" style="3" customWidth="1"/>
    <col min="10519" max="10519" width="8" style="3" customWidth="1"/>
    <col min="10520" max="10520" width="6.88671875" style="3" customWidth="1"/>
    <col min="10521" max="10752" width="8.44140625" style="3"/>
    <col min="10753" max="10753" width="17.88671875" style="3" customWidth="1"/>
    <col min="10754" max="10754" width="6.6640625" style="3" customWidth="1"/>
    <col min="10755" max="10755" width="7.44140625" style="3" customWidth="1"/>
    <col min="10756" max="10756" width="8.109375" style="3" customWidth="1"/>
    <col min="10757" max="10757" width="10" style="3" customWidth="1"/>
    <col min="10758" max="10758" width="8" style="3" customWidth="1"/>
    <col min="10759" max="10759" width="6.88671875" style="3" customWidth="1"/>
    <col min="10760" max="10760" width="7.44140625" style="3" customWidth="1"/>
    <col min="10761" max="10769" width="6.44140625" style="3" customWidth="1"/>
    <col min="10770" max="10771" width="9.44140625" style="3" customWidth="1"/>
    <col min="10772" max="10772" width="9.88671875" style="3" customWidth="1"/>
    <col min="10773" max="10774" width="6.44140625" style="3" customWidth="1"/>
    <col min="10775" max="10775" width="8" style="3" customWidth="1"/>
    <col min="10776" max="10776" width="6.88671875" style="3" customWidth="1"/>
    <col min="10777" max="11008" width="8.44140625" style="3"/>
    <col min="11009" max="11009" width="17.88671875" style="3" customWidth="1"/>
    <col min="11010" max="11010" width="6.6640625" style="3" customWidth="1"/>
    <col min="11011" max="11011" width="7.44140625" style="3" customWidth="1"/>
    <col min="11012" max="11012" width="8.109375" style="3" customWidth="1"/>
    <col min="11013" max="11013" width="10" style="3" customWidth="1"/>
    <col min="11014" max="11014" width="8" style="3" customWidth="1"/>
    <col min="11015" max="11015" width="6.88671875" style="3" customWidth="1"/>
    <col min="11016" max="11016" width="7.44140625" style="3" customWidth="1"/>
    <col min="11017" max="11025" width="6.44140625" style="3" customWidth="1"/>
    <col min="11026" max="11027" width="9.44140625" style="3" customWidth="1"/>
    <col min="11028" max="11028" width="9.88671875" style="3" customWidth="1"/>
    <col min="11029" max="11030" width="6.44140625" style="3" customWidth="1"/>
    <col min="11031" max="11031" width="8" style="3" customWidth="1"/>
    <col min="11032" max="11032" width="6.88671875" style="3" customWidth="1"/>
    <col min="11033" max="11264" width="8.44140625" style="3"/>
    <col min="11265" max="11265" width="17.88671875" style="3" customWidth="1"/>
    <col min="11266" max="11266" width="6.6640625" style="3" customWidth="1"/>
    <col min="11267" max="11267" width="7.44140625" style="3" customWidth="1"/>
    <col min="11268" max="11268" width="8.109375" style="3" customWidth="1"/>
    <col min="11269" max="11269" width="10" style="3" customWidth="1"/>
    <col min="11270" max="11270" width="8" style="3" customWidth="1"/>
    <col min="11271" max="11271" width="6.88671875" style="3" customWidth="1"/>
    <col min="11272" max="11272" width="7.44140625" style="3" customWidth="1"/>
    <col min="11273" max="11281" width="6.44140625" style="3" customWidth="1"/>
    <col min="11282" max="11283" width="9.44140625" style="3" customWidth="1"/>
    <col min="11284" max="11284" width="9.88671875" style="3" customWidth="1"/>
    <col min="11285" max="11286" width="6.44140625" style="3" customWidth="1"/>
    <col min="11287" max="11287" width="8" style="3" customWidth="1"/>
    <col min="11288" max="11288" width="6.88671875" style="3" customWidth="1"/>
    <col min="11289" max="11520" width="8.44140625" style="3"/>
    <col min="11521" max="11521" width="17.88671875" style="3" customWidth="1"/>
    <col min="11522" max="11522" width="6.6640625" style="3" customWidth="1"/>
    <col min="11523" max="11523" width="7.44140625" style="3" customWidth="1"/>
    <col min="11524" max="11524" width="8.109375" style="3" customWidth="1"/>
    <col min="11525" max="11525" width="10" style="3" customWidth="1"/>
    <col min="11526" max="11526" width="8" style="3" customWidth="1"/>
    <col min="11527" max="11527" width="6.88671875" style="3" customWidth="1"/>
    <col min="11528" max="11528" width="7.44140625" style="3" customWidth="1"/>
    <col min="11529" max="11537" width="6.44140625" style="3" customWidth="1"/>
    <col min="11538" max="11539" width="9.44140625" style="3" customWidth="1"/>
    <col min="11540" max="11540" width="9.88671875" style="3" customWidth="1"/>
    <col min="11541" max="11542" width="6.44140625" style="3" customWidth="1"/>
    <col min="11543" max="11543" width="8" style="3" customWidth="1"/>
    <col min="11544" max="11544" width="6.88671875" style="3" customWidth="1"/>
    <col min="11545" max="11776" width="8.44140625" style="3"/>
    <col min="11777" max="11777" width="17.88671875" style="3" customWidth="1"/>
    <col min="11778" max="11778" width="6.6640625" style="3" customWidth="1"/>
    <col min="11779" max="11779" width="7.44140625" style="3" customWidth="1"/>
    <col min="11780" max="11780" width="8.109375" style="3" customWidth="1"/>
    <col min="11781" max="11781" width="10" style="3" customWidth="1"/>
    <col min="11782" max="11782" width="8" style="3" customWidth="1"/>
    <col min="11783" max="11783" width="6.88671875" style="3" customWidth="1"/>
    <col min="11784" max="11784" width="7.44140625" style="3" customWidth="1"/>
    <col min="11785" max="11793" width="6.44140625" style="3" customWidth="1"/>
    <col min="11794" max="11795" width="9.44140625" style="3" customWidth="1"/>
    <col min="11796" max="11796" width="9.88671875" style="3" customWidth="1"/>
    <col min="11797" max="11798" width="6.44140625" style="3" customWidth="1"/>
    <col min="11799" max="11799" width="8" style="3" customWidth="1"/>
    <col min="11800" max="11800" width="6.88671875" style="3" customWidth="1"/>
    <col min="11801" max="12032" width="8.44140625" style="3"/>
    <col min="12033" max="12033" width="17.88671875" style="3" customWidth="1"/>
    <col min="12034" max="12034" width="6.6640625" style="3" customWidth="1"/>
    <col min="12035" max="12035" width="7.44140625" style="3" customWidth="1"/>
    <col min="12036" max="12036" width="8.109375" style="3" customWidth="1"/>
    <col min="12037" max="12037" width="10" style="3" customWidth="1"/>
    <col min="12038" max="12038" width="8" style="3" customWidth="1"/>
    <col min="12039" max="12039" width="6.88671875" style="3" customWidth="1"/>
    <col min="12040" max="12040" width="7.44140625" style="3" customWidth="1"/>
    <col min="12041" max="12049" width="6.44140625" style="3" customWidth="1"/>
    <col min="12050" max="12051" width="9.44140625" style="3" customWidth="1"/>
    <col min="12052" max="12052" width="9.88671875" style="3" customWidth="1"/>
    <col min="12053" max="12054" width="6.44140625" style="3" customWidth="1"/>
    <col min="12055" max="12055" width="8" style="3" customWidth="1"/>
    <col min="12056" max="12056" width="6.88671875" style="3" customWidth="1"/>
    <col min="12057" max="12288" width="8.44140625" style="3"/>
    <col min="12289" max="12289" width="17.88671875" style="3" customWidth="1"/>
    <col min="12290" max="12290" width="6.6640625" style="3" customWidth="1"/>
    <col min="12291" max="12291" width="7.44140625" style="3" customWidth="1"/>
    <col min="12292" max="12292" width="8.109375" style="3" customWidth="1"/>
    <col min="12293" max="12293" width="10" style="3" customWidth="1"/>
    <col min="12294" max="12294" width="8" style="3" customWidth="1"/>
    <col min="12295" max="12295" width="6.88671875" style="3" customWidth="1"/>
    <col min="12296" max="12296" width="7.44140625" style="3" customWidth="1"/>
    <col min="12297" max="12305" width="6.44140625" style="3" customWidth="1"/>
    <col min="12306" max="12307" width="9.44140625" style="3" customWidth="1"/>
    <col min="12308" max="12308" width="9.88671875" style="3" customWidth="1"/>
    <col min="12309" max="12310" width="6.44140625" style="3" customWidth="1"/>
    <col min="12311" max="12311" width="8" style="3" customWidth="1"/>
    <col min="12312" max="12312" width="6.88671875" style="3" customWidth="1"/>
    <col min="12313" max="12544" width="8.44140625" style="3"/>
    <col min="12545" max="12545" width="17.88671875" style="3" customWidth="1"/>
    <col min="12546" max="12546" width="6.6640625" style="3" customWidth="1"/>
    <col min="12547" max="12547" width="7.44140625" style="3" customWidth="1"/>
    <col min="12548" max="12548" width="8.109375" style="3" customWidth="1"/>
    <col min="12549" max="12549" width="10" style="3" customWidth="1"/>
    <col min="12550" max="12550" width="8" style="3" customWidth="1"/>
    <col min="12551" max="12551" width="6.88671875" style="3" customWidth="1"/>
    <col min="12552" max="12552" width="7.44140625" style="3" customWidth="1"/>
    <col min="12553" max="12561" width="6.44140625" style="3" customWidth="1"/>
    <col min="12562" max="12563" width="9.44140625" style="3" customWidth="1"/>
    <col min="12564" max="12564" width="9.88671875" style="3" customWidth="1"/>
    <col min="12565" max="12566" width="6.44140625" style="3" customWidth="1"/>
    <col min="12567" max="12567" width="8" style="3" customWidth="1"/>
    <col min="12568" max="12568" width="6.88671875" style="3" customWidth="1"/>
    <col min="12569" max="12800" width="8.44140625" style="3"/>
    <col min="12801" max="12801" width="17.88671875" style="3" customWidth="1"/>
    <col min="12802" max="12802" width="6.6640625" style="3" customWidth="1"/>
    <col min="12803" max="12803" width="7.44140625" style="3" customWidth="1"/>
    <col min="12804" max="12804" width="8.109375" style="3" customWidth="1"/>
    <col min="12805" max="12805" width="10" style="3" customWidth="1"/>
    <col min="12806" max="12806" width="8" style="3" customWidth="1"/>
    <col min="12807" max="12807" width="6.88671875" style="3" customWidth="1"/>
    <col min="12808" max="12808" width="7.44140625" style="3" customWidth="1"/>
    <col min="12809" max="12817" width="6.44140625" style="3" customWidth="1"/>
    <col min="12818" max="12819" width="9.44140625" style="3" customWidth="1"/>
    <col min="12820" max="12820" width="9.88671875" style="3" customWidth="1"/>
    <col min="12821" max="12822" width="6.44140625" style="3" customWidth="1"/>
    <col min="12823" max="12823" width="8" style="3" customWidth="1"/>
    <col min="12824" max="12824" width="6.88671875" style="3" customWidth="1"/>
    <col min="12825" max="13056" width="8.44140625" style="3"/>
    <col min="13057" max="13057" width="17.88671875" style="3" customWidth="1"/>
    <col min="13058" max="13058" width="6.6640625" style="3" customWidth="1"/>
    <col min="13059" max="13059" width="7.44140625" style="3" customWidth="1"/>
    <col min="13060" max="13060" width="8.109375" style="3" customWidth="1"/>
    <col min="13061" max="13061" width="10" style="3" customWidth="1"/>
    <col min="13062" max="13062" width="8" style="3" customWidth="1"/>
    <col min="13063" max="13063" width="6.88671875" style="3" customWidth="1"/>
    <col min="13064" max="13064" width="7.44140625" style="3" customWidth="1"/>
    <col min="13065" max="13073" width="6.44140625" style="3" customWidth="1"/>
    <col min="13074" max="13075" width="9.44140625" style="3" customWidth="1"/>
    <col min="13076" max="13076" width="9.88671875" style="3" customWidth="1"/>
    <col min="13077" max="13078" width="6.44140625" style="3" customWidth="1"/>
    <col min="13079" max="13079" width="8" style="3" customWidth="1"/>
    <col min="13080" max="13080" width="6.88671875" style="3" customWidth="1"/>
    <col min="13081" max="13312" width="8.44140625" style="3"/>
    <col min="13313" max="13313" width="17.88671875" style="3" customWidth="1"/>
    <col min="13314" max="13314" width="6.6640625" style="3" customWidth="1"/>
    <col min="13315" max="13315" width="7.44140625" style="3" customWidth="1"/>
    <col min="13316" max="13316" width="8.109375" style="3" customWidth="1"/>
    <col min="13317" max="13317" width="10" style="3" customWidth="1"/>
    <col min="13318" max="13318" width="8" style="3" customWidth="1"/>
    <col min="13319" max="13319" width="6.88671875" style="3" customWidth="1"/>
    <col min="13320" max="13320" width="7.44140625" style="3" customWidth="1"/>
    <col min="13321" max="13329" width="6.44140625" style="3" customWidth="1"/>
    <col min="13330" max="13331" width="9.44140625" style="3" customWidth="1"/>
    <col min="13332" max="13332" width="9.88671875" style="3" customWidth="1"/>
    <col min="13333" max="13334" width="6.44140625" style="3" customWidth="1"/>
    <col min="13335" max="13335" width="8" style="3" customWidth="1"/>
    <col min="13336" max="13336" width="6.88671875" style="3" customWidth="1"/>
    <col min="13337" max="13568" width="8.44140625" style="3"/>
    <col min="13569" max="13569" width="17.88671875" style="3" customWidth="1"/>
    <col min="13570" max="13570" width="6.6640625" style="3" customWidth="1"/>
    <col min="13571" max="13571" width="7.44140625" style="3" customWidth="1"/>
    <col min="13572" max="13572" width="8.109375" style="3" customWidth="1"/>
    <col min="13573" max="13573" width="10" style="3" customWidth="1"/>
    <col min="13574" max="13574" width="8" style="3" customWidth="1"/>
    <col min="13575" max="13575" width="6.88671875" style="3" customWidth="1"/>
    <col min="13576" max="13576" width="7.44140625" style="3" customWidth="1"/>
    <col min="13577" max="13585" width="6.44140625" style="3" customWidth="1"/>
    <col min="13586" max="13587" width="9.44140625" style="3" customWidth="1"/>
    <col min="13588" max="13588" width="9.88671875" style="3" customWidth="1"/>
    <col min="13589" max="13590" width="6.44140625" style="3" customWidth="1"/>
    <col min="13591" max="13591" width="8" style="3" customWidth="1"/>
    <col min="13592" max="13592" width="6.88671875" style="3" customWidth="1"/>
    <col min="13593" max="13824" width="8.44140625" style="3"/>
    <col min="13825" max="13825" width="17.88671875" style="3" customWidth="1"/>
    <col min="13826" max="13826" width="6.6640625" style="3" customWidth="1"/>
    <col min="13827" max="13827" width="7.44140625" style="3" customWidth="1"/>
    <col min="13828" max="13828" width="8.109375" style="3" customWidth="1"/>
    <col min="13829" max="13829" width="10" style="3" customWidth="1"/>
    <col min="13830" max="13830" width="8" style="3" customWidth="1"/>
    <col min="13831" max="13831" width="6.88671875" style="3" customWidth="1"/>
    <col min="13832" max="13832" width="7.44140625" style="3" customWidth="1"/>
    <col min="13833" max="13841" width="6.44140625" style="3" customWidth="1"/>
    <col min="13842" max="13843" width="9.44140625" style="3" customWidth="1"/>
    <col min="13844" max="13844" width="9.88671875" style="3" customWidth="1"/>
    <col min="13845" max="13846" width="6.44140625" style="3" customWidth="1"/>
    <col min="13847" max="13847" width="8" style="3" customWidth="1"/>
    <col min="13848" max="13848" width="6.88671875" style="3" customWidth="1"/>
    <col min="13849" max="14080" width="8.44140625" style="3"/>
    <col min="14081" max="14081" width="17.88671875" style="3" customWidth="1"/>
    <col min="14082" max="14082" width="6.6640625" style="3" customWidth="1"/>
    <col min="14083" max="14083" width="7.44140625" style="3" customWidth="1"/>
    <col min="14084" max="14084" width="8.109375" style="3" customWidth="1"/>
    <col min="14085" max="14085" width="10" style="3" customWidth="1"/>
    <col min="14086" max="14086" width="8" style="3" customWidth="1"/>
    <col min="14087" max="14087" width="6.88671875" style="3" customWidth="1"/>
    <col min="14088" max="14088" width="7.44140625" style="3" customWidth="1"/>
    <col min="14089" max="14097" width="6.44140625" style="3" customWidth="1"/>
    <col min="14098" max="14099" width="9.44140625" style="3" customWidth="1"/>
    <col min="14100" max="14100" width="9.88671875" style="3" customWidth="1"/>
    <col min="14101" max="14102" width="6.44140625" style="3" customWidth="1"/>
    <col min="14103" max="14103" width="8" style="3" customWidth="1"/>
    <col min="14104" max="14104" width="6.88671875" style="3" customWidth="1"/>
    <col min="14105" max="14336" width="8.44140625" style="3"/>
    <col min="14337" max="14337" width="17.88671875" style="3" customWidth="1"/>
    <col min="14338" max="14338" width="6.6640625" style="3" customWidth="1"/>
    <col min="14339" max="14339" width="7.44140625" style="3" customWidth="1"/>
    <col min="14340" max="14340" width="8.109375" style="3" customWidth="1"/>
    <col min="14341" max="14341" width="10" style="3" customWidth="1"/>
    <col min="14342" max="14342" width="8" style="3" customWidth="1"/>
    <col min="14343" max="14343" width="6.88671875" style="3" customWidth="1"/>
    <col min="14344" max="14344" width="7.44140625" style="3" customWidth="1"/>
    <col min="14345" max="14353" width="6.44140625" style="3" customWidth="1"/>
    <col min="14354" max="14355" width="9.44140625" style="3" customWidth="1"/>
    <col min="14356" max="14356" width="9.88671875" style="3" customWidth="1"/>
    <col min="14357" max="14358" width="6.44140625" style="3" customWidth="1"/>
    <col min="14359" max="14359" width="8" style="3" customWidth="1"/>
    <col min="14360" max="14360" width="6.88671875" style="3" customWidth="1"/>
    <col min="14361" max="14592" width="8.44140625" style="3"/>
    <col min="14593" max="14593" width="17.88671875" style="3" customWidth="1"/>
    <col min="14594" max="14594" width="6.6640625" style="3" customWidth="1"/>
    <col min="14595" max="14595" width="7.44140625" style="3" customWidth="1"/>
    <col min="14596" max="14596" width="8.109375" style="3" customWidth="1"/>
    <col min="14597" max="14597" width="10" style="3" customWidth="1"/>
    <col min="14598" max="14598" width="8" style="3" customWidth="1"/>
    <col min="14599" max="14599" width="6.88671875" style="3" customWidth="1"/>
    <col min="14600" max="14600" width="7.44140625" style="3" customWidth="1"/>
    <col min="14601" max="14609" width="6.44140625" style="3" customWidth="1"/>
    <col min="14610" max="14611" width="9.44140625" style="3" customWidth="1"/>
    <col min="14612" max="14612" width="9.88671875" style="3" customWidth="1"/>
    <col min="14613" max="14614" width="6.44140625" style="3" customWidth="1"/>
    <col min="14615" max="14615" width="8" style="3" customWidth="1"/>
    <col min="14616" max="14616" width="6.88671875" style="3" customWidth="1"/>
    <col min="14617" max="14848" width="8.44140625" style="3"/>
    <col min="14849" max="14849" width="17.88671875" style="3" customWidth="1"/>
    <col min="14850" max="14850" width="6.6640625" style="3" customWidth="1"/>
    <col min="14851" max="14851" width="7.44140625" style="3" customWidth="1"/>
    <col min="14852" max="14852" width="8.109375" style="3" customWidth="1"/>
    <col min="14853" max="14853" width="10" style="3" customWidth="1"/>
    <col min="14854" max="14854" width="8" style="3" customWidth="1"/>
    <col min="14855" max="14855" width="6.88671875" style="3" customWidth="1"/>
    <col min="14856" max="14856" width="7.44140625" style="3" customWidth="1"/>
    <col min="14857" max="14865" width="6.44140625" style="3" customWidth="1"/>
    <col min="14866" max="14867" width="9.44140625" style="3" customWidth="1"/>
    <col min="14868" max="14868" width="9.88671875" style="3" customWidth="1"/>
    <col min="14869" max="14870" width="6.44140625" style="3" customWidth="1"/>
    <col min="14871" max="14871" width="8" style="3" customWidth="1"/>
    <col min="14872" max="14872" width="6.88671875" style="3" customWidth="1"/>
    <col min="14873" max="15104" width="8.44140625" style="3"/>
    <col min="15105" max="15105" width="17.88671875" style="3" customWidth="1"/>
    <col min="15106" max="15106" width="6.6640625" style="3" customWidth="1"/>
    <col min="15107" max="15107" width="7.44140625" style="3" customWidth="1"/>
    <col min="15108" max="15108" width="8.109375" style="3" customWidth="1"/>
    <col min="15109" max="15109" width="10" style="3" customWidth="1"/>
    <col min="15110" max="15110" width="8" style="3" customWidth="1"/>
    <col min="15111" max="15111" width="6.88671875" style="3" customWidth="1"/>
    <col min="15112" max="15112" width="7.44140625" style="3" customWidth="1"/>
    <col min="15113" max="15121" width="6.44140625" style="3" customWidth="1"/>
    <col min="15122" max="15123" width="9.44140625" style="3" customWidth="1"/>
    <col min="15124" max="15124" width="9.88671875" style="3" customWidth="1"/>
    <col min="15125" max="15126" width="6.44140625" style="3" customWidth="1"/>
    <col min="15127" max="15127" width="8" style="3" customWidth="1"/>
    <col min="15128" max="15128" width="6.88671875" style="3" customWidth="1"/>
    <col min="15129" max="15360" width="8.44140625" style="3"/>
    <col min="15361" max="15361" width="17.88671875" style="3" customWidth="1"/>
    <col min="15362" max="15362" width="6.6640625" style="3" customWidth="1"/>
    <col min="15363" max="15363" width="7.44140625" style="3" customWidth="1"/>
    <col min="15364" max="15364" width="8.109375" style="3" customWidth="1"/>
    <col min="15365" max="15365" width="10" style="3" customWidth="1"/>
    <col min="15366" max="15366" width="8" style="3" customWidth="1"/>
    <col min="15367" max="15367" width="6.88671875" style="3" customWidth="1"/>
    <col min="15368" max="15368" width="7.44140625" style="3" customWidth="1"/>
    <col min="15369" max="15377" width="6.44140625" style="3" customWidth="1"/>
    <col min="15378" max="15379" width="9.44140625" style="3" customWidth="1"/>
    <col min="15380" max="15380" width="9.88671875" style="3" customWidth="1"/>
    <col min="15381" max="15382" width="6.44140625" style="3" customWidth="1"/>
    <col min="15383" max="15383" width="8" style="3" customWidth="1"/>
    <col min="15384" max="15384" width="6.88671875" style="3" customWidth="1"/>
    <col min="15385" max="15616" width="8.44140625" style="3"/>
    <col min="15617" max="15617" width="17.88671875" style="3" customWidth="1"/>
    <col min="15618" max="15618" width="6.6640625" style="3" customWidth="1"/>
    <col min="15619" max="15619" width="7.44140625" style="3" customWidth="1"/>
    <col min="15620" max="15620" width="8.109375" style="3" customWidth="1"/>
    <col min="15621" max="15621" width="10" style="3" customWidth="1"/>
    <col min="15622" max="15622" width="8" style="3" customWidth="1"/>
    <col min="15623" max="15623" width="6.88671875" style="3" customWidth="1"/>
    <col min="15624" max="15624" width="7.44140625" style="3" customWidth="1"/>
    <col min="15625" max="15633" width="6.44140625" style="3" customWidth="1"/>
    <col min="15634" max="15635" width="9.44140625" style="3" customWidth="1"/>
    <col min="15636" max="15636" width="9.88671875" style="3" customWidth="1"/>
    <col min="15637" max="15638" width="6.44140625" style="3" customWidth="1"/>
    <col min="15639" max="15639" width="8" style="3" customWidth="1"/>
    <col min="15640" max="15640" width="6.88671875" style="3" customWidth="1"/>
    <col min="15641" max="15872" width="8.44140625" style="3"/>
    <col min="15873" max="15873" width="17.88671875" style="3" customWidth="1"/>
    <col min="15874" max="15874" width="6.6640625" style="3" customWidth="1"/>
    <col min="15875" max="15875" width="7.44140625" style="3" customWidth="1"/>
    <col min="15876" max="15876" width="8.109375" style="3" customWidth="1"/>
    <col min="15877" max="15877" width="10" style="3" customWidth="1"/>
    <col min="15878" max="15878" width="8" style="3" customWidth="1"/>
    <col min="15879" max="15879" width="6.88671875" style="3" customWidth="1"/>
    <col min="15880" max="15880" width="7.44140625" style="3" customWidth="1"/>
    <col min="15881" max="15889" width="6.44140625" style="3" customWidth="1"/>
    <col min="15890" max="15891" width="9.44140625" style="3" customWidth="1"/>
    <col min="15892" max="15892" width="9.88671875" style="3" customWidth="1"/>
    <col min="15893" max="15894" width="6.44140625" style="3" customWidth="1"/>
    <col min="15895" max="15895" width="8" style="3" customWidth="1"/>
    <col min="15896" max="15896" width="6.88671875" style="3" customWidth="1"/>
    <col min="15897" max="16128" width="8.44140625" style="3"/>
    <col min="16129" max="16129" width="17.88671875" style="3" customWidth="1"/>
    <col min="16130" max="16130" width="6.6640625" style="3" customWidth="1"/>
    <col min="16131" max="16131" width="7.44140625" style="3" customWidth="1"/>
    <col min="16132" max="16132" width="8.109375" style="3" customWidth="1"/>
    <col min="16133" max="16133" width="10" style="3" customWidth="1"/>
    <col min="16134" max="16134" width="8" style="3" customWidth="1"/>
    <col min="16135" max="16135" width="6.88671875" style="3" customWidth="1"/>
    <col min="16136" max="16136" width="7.44140625" style="3" customWidth="1"/>
    <col min="16137" max="16145" width="6.44140625" style="3" customWidth="1"/>
    <col min="16146" max="16147" width="9.44140625" style="3" customWidth="1"/>
    <col min="16148" max="16148" width="9.88671875" style="3" customWidth="1"/>
    <col min="16149" max="16150" width="6.44140625" style="3" customWidth="1"/>
    <col min="16151" max="16151" width="8" style="3" customWidth="1"/>
    <col min="16152" max="16152" width="6.88671875" style="3" customWidth="1"/>
    <col min="16153" max="16384" width="8.44140625" style="3"/>
  </cols>
  <sheetData>
    <row r="1" spans="1:17" ht="15.75" x14ac:dyDescent="0.25">
      <c r="A1" s="2" t="s">
        <v>4</v>
      </c>
      <c r="B1" s="3"/>
      <c r="C1" s="3"/>
      <c r="D1" s="3"/>
    </row>
    <row r="2" spans="1:17" ht="16.5" thickBot="1" x14ac:dyDescent="0.3">
      <c r="A2" s="4" t="s">
        <v>71</v>
      </c>
      <c r="B2" s="3"/>
      <c r="C2" s="3"/>
      <c r="D2" s="3"/>
    </row>
    <row r="3" spans="1:17" ht="15.75" thickBot="1" x14ac:dyDescent="0.3">
      <c r="A3" s="157" t="s">
        <v>55</v>
      </c>
      <c r="B3" s="158"/>
      <c r="C3" s="158"/>
      <c r="D3" s="159"/>
      <c r="F3" s="163" t="s">
        <v>11</v>
      </c>
      <c r="G3" s="164"/>
      <c r="H3" s="164"/>
      <c r="I3" s="165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47</v>
      </c>
      <c r="D5" s="17" t="s">
        <v>67</v>
      </c>
      <c r="F5" s="112">
        <v>0</v>
      </c>
      <c r="G5" s="108">
        <v>45.753</v>
      </c>
      <c r="H5" s="110">
        <v>0</v>
      </c>
      <c r="I5" s="102">
        <v>44.232222222222212</v>
      </c>
      <c r="Q5" s="13"/>
    </row>
    <row r="6" spans="1:17" ht="15" x14ac:dyDescent="0.25">
      <c r="A6" s="20" t="s">
        <v>21</v>
      </c>
      <c r="B6" s="15" t="s">
        <v>22</v>
      </c>
      <c r="C6" s="16">
        <v>10000</v>
      </c>
      <c r="D6" s="17" t="s">
        <v>7</v>
      </c>
      <c r="F6" s="113">
        <f>1000*2.7358848</f>
        <v>2735.8847999999998</v>
      </c>
      <c r="G6" s="19">
        <v>45.811750000000004</v>
      </c>
      <c r="H6" s="111">
        <f>1000*2.7358848</f>
        <v>2735.8847999999998</v>
      </c>
      <c r="I6" s="103">
        <v>43.46374999999999</v>
      </c>
      <c r="K6" s="21"/>
      <c r="L6" s="21"/>
      <c r="M6" s="21"/>
    </row>
    <row r="7" spans="1:17" x14ac:dyDescent="0.3">
      <c r="A7" s="20" t="s">
        <v>24</v>
      </c>
      <c r="B7" s="15" t="s">
        <v>1</v>
      </c>
      <c r="C7" s="169">
        <v>2.2999999999999998</v>
      </c>
      <c r="D7" s="17" t="s">
        <v>7</v>
      </c>
      <c r="F7" s="113">
        <f>1000*5.4717696</f>
        <v>5471.7695999999996</v>
      </c>
      <c r="G7" s="19">
        <v>45.601250000000007</v>
      </c>
      <c r="H7" s="111">
        <f>1000*5.4717696</f>
        <v>5471.7695999999996</v>
      </c>
      <c r="I7" s="103">
        <v>41.476999999999997</v>
      </c>
      <c r="K7" s="21"/>
      <c r="L7" s="21"/>
      <c r="M7" s="21"/>
      <c r="Q7" s="13"/>
    </row>
    <row r="8" spans="1:17" ht="15.75" thickBot="1" x14ac:dyDescent="0.3">
      <c r="A8" s="36" t="s">
        <v>26</v>
      </c>
      <c r="B8" s="37" t="s">
        <v>27</v>
      </c>
      <c r="C8" s="92">
        <v>0</v>
      </c>
      <c r="D8" s="93" t="s">
        <v>13</v>
      </c>
      <c r="F8" s="113">
        <f>1000*8.2076544</f>
        <v>8207.6543999999994</v>
      </c>
      <c r="G8" s="19">
        <v>44.333750000000002</v>
      </c>
      <c r="H8" s="111">
        <f>1000*8.2076544</f>
        <v>8207.6543999999994</v>
      </c>
      <c r="I8" s="103">
        <v>35.469000000000001</v>
      </c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113">
        <f>1000*10.9435392</f>
        <v>10943.539199999999</v>
      </c>
      <c r="G9" s="19">
        <v>43.177500000000002</v>
      </c>
      <c r="H9" s="111">
        <f>1000*10.9435392</f>
        <v>10943.539199999999</v>
      </c>
      <c r="I9" s="103">
        <v>31.103000000000002</v>
      </c>
      <c r="K9" s="21"/>
      <c r="L9" s="21"/>
      <c r="M9" s="21"/>
      <c r="Q9" s="13"/>
    </row>
    <row r="10" spans="1:17" ht="15.75" thickBot="1" x14ac:dyDescent="0.3">
      <c r="A10" s="160" t="s">
        <v>53</v>
      </c>
      <c r="B10" s="161"/>
      <c r="C10" s="161"/>
      <c r="D10" s="162"/>
      <c r="E10" s="21"/>
      <c r="F10" s="113">
        <f>1000*13.679424</f>
        <v>13679.423999999999</v>
      </c>
      <c r="G10" s="19">
        <v>41.537285714285709</v>
      </c>
      <c r="H10" s="111">
        <f>1000*13.679424</f>
        <v>13679.423999999999</v>
      </c>
      <c r="I10" s="103">
        <v>24.993333333333329</v>
      </c>
      <c r="K10" s="21"/>
      <c r="L10" s="21"/>
      <c r="M10" s="21"/>
      <c r="Q10" s="13"/>
    </row>
    <row r="11" spans="1:17" ht="15" x14ac:dyDescent="0.25">
      <c r="A11" s="27" t="s">
        <v>19</v>
      </c>
      <c r="B11" s="8" t="s">
        <v>0</v>
      </c>
      <c r="C11" s="28">
        <v>0.35</v>
      </c>
      <c r="D11" s="29"/>
      <c r="F11" s="113">
        <f>1000*16.4153088</f>
        <v>16415.308799999999</v>
      </c>
      <c r="G11" s="19">
        <v>38.184285714285707</v>
      </c>
      <c r="H11" s="111">
        <f>1000*16.4153088</f>
        <v>16415.308799999999</v>
      </c>
      <c r="I11" s="103">
        <v>19.979999999999997</v>
      </c>
      <c r="K11" s="21"/>
      <c r="L11" s="21"/>
      <c r="M11" s="21"/>
    </row>
    <row r="12" spans="1:17" ht="15" x14ac:dyDescent="0.25">
      <c r="A12" s="30" t="s">
        <v>35</v>
      </c>
      <c r="B12" s="31" t="s">
        <v>36</v>
      </c>
      <c r="C12" s="32">
        <v>255</v>
      </c>
      <c r="D12" s="33" t="s">
        <v>37</v>
      </c>
      <c r="F12" s="111">
        <f>1000*19.1511936</f>
        <v>19151.193599999999</v>
      </c>
      <c r="G12" s="19">
        <v>34.354999999999997</v>
      </c>
      <c r="H12" s="111">
        <f>1000*19.1511936</f>
        <v>19151.193599999999</v>
      </c>
      <c r="I12" s="19">
        <v>15.016</v>
      </c>
      <c r="K12" s="21"/>
      <c r="L12" s="21"/>
      <c r="M12" s="21"/>
    </row>
    <row r="13" spans="1:17" ht="15" x14ac:dyDescent="0.25">
      <c r="A13" s="23" t="s">
        <v>30</v>
      </c>
      <c r="B13" s="15" t="s">
        <v>2</v>
      </c>
      <c r="C13" s="35">
        <v>25</v>
      </c>
      <c r="D13" s="17" t="s">
        <v>31</v>
      </c>
      <c r="F13" s="111">
        <f>1000*21.8870784</f>
        <v>21887.078399999999</v>
      </c>
      <c r="G13" s="19">
        <v>30.931000000000001</v>
      </c>
      <c r="H13" s="111">
        <f>1000*21.8870784</f>
        <v>21887.078399999999</v>
      </c>
      <c r="I13" s="19">
        <v>8.3460000000000001</v>
      </c>
      <c r="K13" s="21"/>
      <c r="L13" s="21"/>
      <c r="M13" s="21"/>
    </row>
    <row r="14" spans="1:17" ht="15.6" x14ac:dyDescent="0.35">
      <c r="A14" s="120" t="s">
        <v>32</v>
      </c>
      <c r="B14" s="121" t="s">
        <v>33</v>
      </c>
      <c r="C14" s="122">
        <f>C12/C13</f>
        <v>10.199999999999999</v>
      </c>
      <c r="D14" s="123" t="s">
        <v>34</v>
      </c>
      <c r="F14" s="111">
        <f>1000*24.6229632</f>
        <v>24622.963200000002</v>
      </c>
      <c r="G14" s="19">
        <v>24.839999999999996</v>
      </c>
      <c r="H14" s="111">
        <f>1000*24.6229632</f>
        <v>24622.963200000002</v>
      </c>
      <c r="I14" s="19">
        <v>4.0198749999999999</v>
      </c>
      <c r="K14" s="21"/>
      <c r="L14" s="21"/>
      <c r="M14" s="21"/>
    </row>
    <row r="15" spans="1:17" ht="15.75" thickBot="1" x14ac:dyDescent="0.3">
      <c r="A15" s="36" t="s">
        <v>72</v>
      </c>
      <c r="B15" s="115" t="s">
        <v>73</v>
      </c>
      <c r="C15" s="116">
        <v>1000000</v>
      </c>
      <c r="D15" s="38" t="s">
        <v>7</v>
      </c>
      <c r="F15" s="18"/>
      <c r="G15" s="19"/>
      <c r="H15" s="18"/>
      <c r="I15" s="34"/>
      <c r="K15" s="21"/>
      <c r="L15" s="21"/>
      <c r="M15" s="21"/>
    </row>
    <row r="16" spans="1:17" ht="15.75" thickBot="1" x14ac:dyDescent="0.3">
      <c r="A16" s="21"/>
      <c r="F16" s="111">
        <f>1000*27.358848</f>
        <v>27358.847999999998</v>
      </c>
      <c r="G16" s="19">
        <v>19.64</v>
      </c>
      <c r="H16" s="111">
        <f>1000*27.358848</f>
        <v>27358.847999999998</v>
      </c>
      <c r="I16" s="19">
        <v>1.8808333333333331</v>
      </c>
      <c r="K16" s="21"/>
      <c r="L16" s="21"/>
      <c r="M16" s="21"/>
    </row>
    <row r="17" spans="1:24" ht="15.75" thickBot="1" x14ac:dyDescent="0.3">
      <c r="A17" s="160" t="s">
        <v>3</v>
      </c>
      <c r="B17" s="161"/>
      <c r="C17" s="161"/>
      <c r="D17" s="162"/>
      <c r="F17" s="111">
        <f>1000*30.0947328</f>
        <v>30094.732799999998</v>
      </c>
      <c r="G17" s="19">
        <v>13.880000000000003</v>
      </c>
      <c r="H17" s="111">
        <f>1000*30.0947328</f>
        <v>30094.732799999998</v>
      </c>
      <c r="I17" s="19">
        <v>0.80966666666666676</v>
      </c>
      <c r="K17" s="21"/>
      <c r="L17" s="21"/>
      <c r="M17" s="21"/>
    </row>
    <row r="18" spans="1:24" ht="15" x14ac:dyDescent="0.25">
      <c r="A18" s="27" t="s">
        <v>8</v>
      </c>
      <c r="B18" s="8" t="s">
        <v>9</v>
      </c>
      <c r="C18" s="9">
        <f>Overview!D18</f>
        <v>14000</v>
      </c>
      <c r="D18" s="10" t="s">
        <v>10</v>
      </c>
      <c r="F18" s="111">
        <f>1000*32.8306176</f>
        <v>32830.617599999998</v>
      </c>
      <c r="G18" s="19">
        <v>7.1033333333333344</v>
      </c>
      <c r="H18" s="111">
        <f>1000*32.8306176</f>
        <v>32830.617599999998</v>
      </c>
      <c r="I18" s="19">
        <v>0.22153333333333333</v>
      </c>
      <c r="K18" s="21"/>
      <c r="L18" s="21"/>
      <c r="M18" s="21"/>
    </row>
    <row r="19" spans="1:24" ht="15" x14ac:dyDescent="0.25">
      <c r="A19" s="20" t="s">
        <v>14</v>
      </c>
      <c r="B19" s="15" t="s">
        <v>15</v>
      </c>
      <c r="C19" s="88">
        <f>Overview!D19</f>
        <v>5150.3121764001926</v>
      </c>
      <c r="D19" s="17" t="s">
        <v>10</v>
      </c>
      <c r="E19" s="39"/>
      <c r="F19" s="111">
        <f>1000*35.5665024</f>
        <v>35566.502399999998</v>
      </c>
      <c r="G19" s="19">
        <v>2.5631428571428572</v>
      </c>
      <c r="H19" s="111">
        <f>1000*35.5665024</f>
        <v>35566.502399999998</v>
      </c>
      <c r="I19" s="19">
        <v>0.11020000000000001</v>
      </c>
      <c r="K19" s="21"/>
      <c r="L19" s="21"/>
      <c r="M19" s="21"/>
    </row>
    <row r="20" spans="1:24" ht="15" x14ac:dyDescent="0.25">
      <c r="A20" s="23" t="s">
        <v>52</v>
      </c>
      <c r="B20" s="15" t="s">
        <v>20</v>
      </c>
      <c r="C20" s="88">
        <f>Overview!D20</f>
        <v>2000</v>
      </c>
      <c r="D20" s="22" t="s">
        <v>7</v>
      </c>
      <c r="F20" s="111">
        <f>1000*38.3023872</f>
        <v>38302.387199999997</v>
      </c>
      <c r="G20" s="19">
        <v>1.0396666666666665</v>
      </c>
      <c r="H20" s="111"/>
      <c r="I20" s="19"/>
      <c r="K20" s="21"/>
      <c r="L20" s="21"/>
      <c r="M20" s="21"/>
    </row>
    <row r="21" spans="1:24" ht="15" x14ac:dyDescent="0.25">
      <c r="A21" s="23" t="s">
        <v>58</v>
      </c>
      <c r="B21" s="15" t="s">
        <v>23</v>
      </c>
      <c r="C21" s="88">
        <f>Overview!D21</f>
        <v>15000</v>
      </c>
      <c r="D21" s="22" t="s">
        <v>7</v>
      </c>
      <c r="F21" s="111">
        <f>1000*41.038272</f>
        <v>41038.271999999997</v>
      </c>
      <c r="G21" s="19">
        <v>0.33910000000000001</v>
      </c>
      <c r="H21" s="18"/>
      <c r="I21" s="19"/>
    </row>
    <row r="22" spans="1:24" ht="15" x14ac:dyDescent="0.25">
      <c r="A22" s="53" t="s">
        <v>57</v>
      </c>
      <c r="B22" s="15" t="s">
        <v>25</v>
      </c>
      <c r="C22" s="24">
        <f>Overview!D22</f>
        <v>2000</v>
      </c>
      <c r="D22" s="17" t="s">
        <v>7</v>
      </c>
      <c r="F22" s="111">
        <f>1000*43.7741568</f>
        <v>43774.156799999997</v>
      </c>
      <c r="G22" s="19">
        <v>0.11213333333333332</v>
      </c>
      <c r="H22" s="18"/>
      <c r="I22" s="19"/>
      <c r="J22" s="21"/>
      <c r="K22" s="40"/>
      <c r="L22" s="40"/>
      <c r="M22" s="40"/>
      <c r="T22" s="41"/>
      <c r="W22" s="41"/>
    </row>
    <row r="23" spans="1:24" ht="15.75" thickBot="1" x14ac:dyDescent="0.3">
      <c r="A23" s="85" t="s">
        <v>28</v>
      </c>
      <c r="B23" s="37" t="s">
        <v>29</v>
      </c>
      <c r="C23" s="86">
        <f>Overview!D23</f>
        <v>4</v>
      </c>
      <c r="D23" s="87" t="s">
        <v>7</v>
      </c>
      <c r="F23" s="114">
        <f>1000*46.5100416</f>
        <v>46510.041600000004</v>
      </c>
      <c r="G23" s="44">
        <v>9.3700000000000006E-2</v>
      </c>
      <c r="H23" s="43"/>
      <c r="I23" s="44"/>
      <c r="J23" s="21"/>
    </row>
    <row r="24" spans="1:24" ht="15.75" thickBot="1" x14ac:dyDescent="0.3">
      <c r="A24" s="83"/>
      <c r="B24" s="59"/>
      <c r="C24" s="84"/>
      <c r="D24" s="99"/>
      <c r="F24" s="109"/>
      <c r="G24" s="109"/>
      <c r="H24" s="109"/>
      <c r="I24" s="109"/>
      <c r="J24" s="109"/>
      <c r="S24" s="47"/>
      <c r="T24" s="41"/>
      <c r="W24" s="41"/>
    </row>
    <row r="25" spans="1:24" ht="15.75" thickBot="1" x14ac:dyDescent="0.3">
      <c r="A25" s="161" t="s">
        <v>56</v>
      </c>
      <c r="B25" s="161"/>
      <c r="C25" s="161"/>
      <c r="D25" s="162"/>
      <c r="F25" s="166" t="s">
        <v>43</v>
      </c>
      <c r="G25" s="167"/>
      <c r="H25" s="167"/>
      <c r="I25" s="168"/>
      <c r="J25" s="109"/>
      <c r="V25" s="41"/>
      <c r="W25" s="41"/>
      <c r="X25" s="41"/>
    </row>
    <row r="26" spans="1:24" x14ac:dyDescent="0.3">
      <c r="A26" s="89" t="s">
        <v>64</v>
      </c>
      <c r="B26" s="90" t="s">
        <v>54</v>
      </c>
      <c r="C26" s="49">
        <f>$C$11*$C$20/C$14/$C$18</f>
        <v>4.9019607843137254E-3</v>
      </c>
      <c r="D26" s="29"/>
      <c r="F26" s="148" t="s">
        <v>68</v>
      </c>
      <c r="G26" s="149"/>
      <c r="H26" s="149"/>
      <c r="I26" s="150"/>
      <c r="J26" s="109"/>
      <c r="V26" s="41"/>
      <c r="W26" s="41"/>
      <c r="X26" s="41"/>
    </row>
    <row r="27" spans="1:24" ht="15.6" x14ac:dyDescent="0.35">
      <c r="A27" s="14" t="s">
        <v>48</v>
      </c>
      <c r="B27" s="15" t="s">
        <v>47</v>
      </c>
      <c r="C27" s="51">
        <f>C30/C13</f>
        <v>10.114085908577048</v>
      </c>
      <c r="D27" s="52" t="s">
        <v>34</v>
      </c>
      <c r="F27" s="151"/>
      <c r="G27" s="152"/>
      <c r="H27" s="152"/>
      <c r="I27" s="153"/>
      <c r="J27" s="109"/>
      <c r="V27" s="41"/>
      <c r="W27" s="41"/>
      <c r="X27" s="41"/>
    </row>
    <row r="28" spans="1:24" x14ac:dyDescent="0.3">
      <c r="A28" s="91" t="s">
        <v>63</v>
      </c>
      <c r="B28" s="82" t="s">
        <v>59</v>
      </c>
      <c r="C28" s="51">
        <f>C11*C21/C27/C19</f>
        <v>0.10078574523553313</v>
      </c>
      <c r="D28" s="52"/>
      <c r="F28" s="151"/>
      <c r="G28" s="152"/>
      <c r="H28" s="152"/>
      <c r="I28" s="153"/>
      <c r="J28" s="48"/>
      <c r="V28" s="41"/>
      <c r="W28" s="41"/>
      <c r="X28" s="41"/>
    </row>
    <row r="29" spans="1:24" x14ac:dyDescent="0.3">
      <c r="A29" s="53" t="s">
        <v>49</v>
      </c>
      <c r="B29" s="15" t="s">
        <v>60</v>
      </c>
      <c r="C29" s="54">
        <f>($C$5-$C$8)*(C30/C12)^(1/$C$11)+$C$8</f>
        <v>45.877743370936457</v>
      </c>
      <c r="D29" s="17" t="s">
        <v>13</v>
      </c>
      <c r="E29" s="21"/>
      <c r="F29" s="151"/>
      <c r="G29" s="152"/>
      <c r="H29" s="152"/>
      <c r="I29" s="153"/>
      <c r="J29" s="50"/>
      <c r="P29" s="21"/>
      <c r="Q29" s="21"/>
      <c r="V29" s="41"/>
      <c r="W29" s="41"/>
      <c r="X29" s="41"/>
    </row>
    <row r="30" spans="1:24" ht="15" thickBot="1" x14ac:dyDescent="0.35">
      <c r="A30" s="55" t="s">
        <v>50</v>
      </c>
      <c r="B30" s="56" t="s">
        <v>44</v>
      </c>
      <c r="C30" s="57">
        <f>C12*(1-C26*(EXP(C22/C20)-1))</f>
        <v>252.8521477144262</v>
      </c>
      <c r="D30" s="25"/>
      <c r="E30" s="21"/>
      <c r="F30" s="154"/>
      <c r="G30" s="155"/>
      <c r="H30" s="155"/>
      <c r="I30" s="156"/>
      <c r="J30" s="50"/>
      <c r="P30" s="21"/>
      <c r="Q30" s="21"/>
      <c r="V30" s="41"/>
      <c r="W30" s="41"/>
      <c r="X30" s="41"/>
    </row>
    <row r="31" spans="1:24" ht="15.75" thickBot="1" x14ac:dyDescent="0.3">
      <c r="A31" s="58"/>
      <c r="B31" s="59"/>
      <c r="C31" s="60"/>
      <c r="D31" s="61"/>
      <c r="E31" s="21"/>
      <c r="F31" s="21"/>
      <c r="H31" s="21"/>
      <c r="I31" s="21"/>
    </row>
    <row r="32" spans="1:24" ht="15.75" thickBot="1" x14ac:dyDescent="0.3">
      <c r="A32" s="94" t="s">
        <v>38</v>
      </c>
      <c r="B32" s="95" t="s">
        <v>46</v>
      </c>
      <c r="C32" s="96"/>
      <c r="D32" s="97"/>
      <c r="E32" s="98" t="s">
        <v>39</v>
      </c>
      <c r="F32" s="98" t="s">
        <v>45</v>
      </c>
      <c r="G32" s="98" t="s">
        <v>40</v>
      </c>
      <c r="H32" s="98" t="s">
        <v>41</v>
      </c>
      <c r="I32" s="98" t="s">
        <v>42</v>
      </c>
      <c r="R32" s="41"/>
      <c r="S32" s="62"/>
      <c r="T32" s="62"/>
      <c r="U32" s="62"/>
      <c r="V32" s="62"/>
      <c r="W32" s="62"/>
      <c r="X32" s="62"/>
    </row>
    <row r="33" spans="1:37" ht="15" x14ac:dyDescent="0.25">
      <c r="A33" s="104">
        <f>A34-$C$4-9000</f>
        <v>-18000</v>
      </c>
      <c r="B33" s="64"/>
      <c r="C33" s="65"/>
      <c r="D33" s="66"/>
      <c r="E33" s="67">
        <f t="shared" ref="E33:E96" si="0">IF(A33&lt;=$C$22,$C$18*EXP(-A33/$C$20),$C$19*EXP(-(A33-$C$22)/$C$21))</f>
        <v>113443174.98605537</v>
      </c>
      <c r="F33" s="68">
        <f t="shared" ref="F33:F64" si="1">IF(A33&lt;=$C$22,IF($C$12*(1-$C$26*(EXP(A33/$C$20)-1))&gt;0,$C$12*(1-$C$26*(EXP(A33/$C$20)-1)),0),IF($C$30*(1-$C$28*(EXP((A33-$C$22)/$C$21)-1))&gt;0,$C$30*(1-$C$28*(EXP((A33-$C$22)/$C$21)-1)),0))</f>
        <v>256.24984573774486</v>
      </c>
      <c r="G33" s="69">
        <f t="shared" ref="G33:G64" si="2">IF(A33&lt;=$C$22,($C$5-$C$8)*(F33/$C$12)^(1/$C$11)+$C$8, ($C$29-$C$8)*(F33/$C$30)^(1/$C$11)+$C$8)</f>
        <v>47.66118182044211</v>
      </c>
      <c r="H33" s="117">
        <f>IF($C$15=0,A33-$C$6/2, A33-$C$6*EXP(-A33/$C$15)/2)</f>
        <v>-23090.814881948969</v>
      </c>
      <c r="I33" s="117">
        <f>IF($C$15=0,A33+$C$6/2, A33+$C$6*EXP(-A33/$C$15)/2)</f>
        <v>-12909.185118051031</v>
      </c>
      <c r="R33" s="41"/>
      <c r="S33" s="62"/>
      <c r="T33" s="62"/>
      <c r="U33" s="62"/>
      <c r="V33" s="62"/>
      <c r="W33" s="62"/>
      <c r="X33" s="62"/>
    </row>
    <row r="34" spans="1:37" ht="15" x14ac:dyDescent="0.25">
      <c r="A34" s="105">
        <f t="shared" ref="A34:A41" si="3">A35-$C$4</f>
        <v>-8000</v>
      </c>
      <c r="B34" s="63"/>
      <c r="D34" s="70"/>
      <c r="E34" s="71">
        <f t="shared" si="0"/>
        <v>764374.10046401934</v>
      </c>
      <c r="F34" s="72">
        <f t="shared" si="1"/>
        <v>256.22710545138909</v>
      </c>
      <c r="G34" s="73">
        <f t="shared" si="2"/>
        <v>47.649098305285321</v>
      </c>
      <c r="H34" s="118">
        <f t="shared" ref="H34:H97" si="4">IF($C$15=0,A34-$C$6/2, A34-$C$6*EXP(-A34/$C$15)/2)</f>
        <v>-13040.160427521369</v>
      </c>
      <c r="I34" s="118">
        <f t="shared" ref="I34:I97" si="5">IF($C$15=0,A34+$C$6/2, A34+$C$6*EXP(-A34/$C$15)/2)</f>
        <v>-2959.8395724786324</v>
      </c>
      <c r="R34" s="41"/>
      <c r="S34" s="62"/>
      <c r="T34" s="62"/>
      <c r="U34" s="62"/>
      <c r="V34" s="62"/>
      <c r="W34" s="62"/>
      <c r="X34" s="62"/>
    </row>
    <row r="35" spans="1:37" ht="15" x14ac:dyDescent="0.25">
      <c r="A35" s="105">
        <f t="shared" si="3"/>
        <v>-7000</v>
      </c>
      <c r="B35" s="63"/>
      <c r="D35" s="70"/>
      <c r="E35" s="71">
        <f t="shared" si="0"/>
        <v>463616.32742169237</v>
      </c>
      <c r="F35" s="72">
        <f t="shared" si="1"/>
        <v>256.2122532707221</v>
      </c>
      <c r="G35" s="73">
        <f t="shared" si="2"/>
        <v>47.641207371132886</v>
      </c>
      <c r="H35" s="118">
        <f t="shared" si="4"/>
        <v>-12035.122786334243</v>
      </c>
      <c r="I35" s="118">
        <f t="shared" si="5"/>
        <v>-1964.8772136657572</v>
      </c>
      <c r="R35" s="41"/>
      <c r="S35" s="62"/>
      <c r="T35" s="62"/>
      <c r="U35" s="62"/>
      <c r="V35" s="62"/>
      <c r="W35" s="62"/>
      <c r="X35" s="62"/>
    </row>
    <row r="36" spans="1:37" ht="15" x14ac:dyDescent="0.25">
      <c r="A36" s="105">
        <f t="shared" si="3"/>
        <v>-6000</v>
      </c>
      <c r="B36" s="63"/>
      <c r="D36" s="70"/>
      <c r="E36" s="71">
        <f t="shared" si="0"/>
        <v>281197.51692462736</v>
      </c>
      <c r="F36" s="72">
        <f t="shared" si="1"/>
        <v>256.18776616454016</v>
      </c>
      <c r="G36" s="73">
        <f t="shared" si="2"/>
        <v>47.628199274917719</v>
      </c>
      <c r="H36" s="118">
        <f t="shared" si="4"/>
        <v>-11030.090180270325</v>
      </c>
      <c r="I36" s="118">
        <f t="shared" si="5"/>
        <v>-969.90981972967529</v>
      </c>
      <c r="R36" s="41"/>
      <c r="S36" s="62"/>
      <c r="T36" s="62"/>
      <c r="U36" s="62"/>
      <c r="V36" s="62"/>
      <c r="W36" s="62"/>
      <c r="X36" s="62"/>
    </row>
    <row r="37" spans="1:37" x14ac:dyDescent="0.3">
      <c r="A37" s="105">
        <f t="shared" si="3"/>
        <v>-5000</v>
      </c>
      <c r="B37" s="63"/>
      <c r="D37" s="70"/>
      <c r="E37" s="71">
        <f t="shared" si="0"/>
        <v>170554.91544984863</v>
      </c>
      <c r="F37" s="72">
        <f t="shared" si="1"/>
        <v>256.14739375172013</v>
      </c>
      <c r="G37" s="73">
        <f t="shared" si="2"/>
        <v>47.606757591329625</v>
      </c>
      <c r="H37" s="118">
        <f t="shared" si="4"/>
        <v>-10025.062604297005</v>
      </c>
      <c r="I37" s="118">
        <f t="shared" si="5"/>
        <v>25.062604297005237</v>
      </c>
      <c r="R37" s="41"/>
      <c r="S37" s="62"/>
      <c r="T37" s="62"/>
      <c r="U37" s="62"/>
      <c r="V37" s="62"/>
      <c r="W37" s="62"/>
      <c r="X37" s="62"/>
    </row>
    <row r="38" spans="1:37" x14ac:dyDescent="0.3">
      <c r="A38" s="105">
        <f t="shared" si="3"/>
        <v>-4000</v>
      </c>
      <c r="B38" s="63"/>
      <c r="D38" s="70"/>
      <c r="E38" s="71">
        <f t="shared" si="0"/>
        <v>103446.7853850291</v>
      </c>
      <c r="F38" s="72">
        <f t="shared" si="1"/>
        <v>256.08083089595425</v>
      </c>
      <c r="G38" s="73">
        <f t="shared" si="2"/>
        <v>47.571419933273873</v>
      </c>
      <c r="H38" s="118">
        <f t="shared" si="4"/>
        <v>-9020.0400533867105</v>
      </c>
      <c r="I38" s="118">
        <f t="shared" si="5"/>
        <v>1020.0400533867096</v>
      </c>
      <c r="R38" s="41"/>
      <c r="S38" s="62"/>
      <c r="T38" s="62"/>
      <c r="U38" s="62"/>
      <c r="V38" s="62"/>
      <c r="W38" s="62"/>
      <c r="X38" s="62"/>
    </row>
    <row r="39" spans="1:37" x14ac:dyDescent="0.3">
      <c r="A39" s="105">
        <f t="shared" si="3"/>
        <v>-3000</v>
      </c>
      <c r="B39" s="63"/>
      <c r="D39" s="70"/>
      <c r="E39" s="71">
        <f t="shared" si="0"/>
        <v>62743.646984732906</v>
      </c>
      <c r="F39" s="72">
        <f t="shared" si="1"/>
        <v>255.97108729981446</v>
      </c>
      <c r="G39" s="73">
        <f t="shared" si="2"/>
        <v>47.513195221011529</v>
      </c>
      <c r="H39" s="118">
        <f t="shared" si="4"/>
        <v>-8015.0225225168851</v>
      </c>
      <c r="I39" s="118">
        <f t="shared" si="5"/>
        <v>2015.0225225168851</v>
      </c>
      <c r="R39" s="41"/>
      <c r="S39" s="62"/>
      <c r="T39" s="62"/>
      <c r="U39" s="62"/>
      <c r="V39" s="62"/>
      <c r="W39" s="62"/>
      <c r="X39" s="62"/>
    </row>
    <row r="40" spans="1:37" x14ac:dyDescent="0.3">
      <c r="A40" s="105">
        <f t="shared" si="3"/>
        <v>-2000</v>
      </c>
      <c r="B40" s="63"/>
      <c r="D40" s="70"/>
      <c r="E40" s="71">
        <f t="shared" si="0"/>
        <v>38055.945598426631</v>
      </c>
      <c r="F40" s="72">
        <f t="shared" si="1"/>
        <v>255.79015069853568</v>
      </c>
      <c r="G40" s="73">
        <f t="shared" si="2"/>
        <v>47.417300077646239</v>
      </c>
      <c r="H40" s="118">
        <f t="shared" si="4"/>
        <v>-7010.0100066700015</v>
      </c>
      <c r="I40" s="118">
        <f t="shared" si="5"/>
        <v>3010.0100066700015</v>
      </c>
      <c r="R40" s="41"/>
      <c r="S40" s="62"/>
      <c r="T40" s="62"/>
      <c r="U40" s="62"/>
      <c r="V40" s="62"/>
      <c r="W40" s="62"/>
      <c r="X40" s="62"/>
    </row>
    <row r="41" spans="1:37" x14ac:dyDescent="0.3">
      <c r="A41" s="105">
        <f t="shared" si="3"/>
        <v>-1000</v>
      </c>
      <c r="B41" s="63"/>
      <c r="D41" s="70"/>
      <c r="E41" s="71">
        <f t="shared" si="0"/>
        <v>23082.097789801795</v>
      </c>
      <c r="F41" s="72">
        <f t="shared" si="1"/>
        <v>255.4918366753592</v>
      </c>
      <c r="G41" s="73">
        <f t="shared" si="2"/>
        <v>47.259470565102532</v>
      </c>
      <c r="H41" s="118">
        <f t="shared" si="4"/>
        <v>-6005.0025008335415</v>
      </c>
      <c r="I41" s="118">
        <f t="shared" si="5"/>
        <v>4005.0025008335415</v>
      </c>
      <c r="R41" s="41"/>
      <c r="S41" s="62"/>
      <c r="T41" s="62"/>
      <c r="U41" s="62"/>
      <c r="V41" s="62"/>
      <c r="W41" s="62"/>
      <c r="X41" s="62"/>
    </row>
    <row r="42" spans="1:37" x14ac:dyDescent="0.3">
      <c r="A42" s="105">
        <v>0</v>
      </c>
      <c r="B42" s="63"/>
      <c r="D42" s="70"/>
      <c r="E42" s="71">
        <f t="shared" si="0"/>
        <v>14000</v>
      </c>
      <c r="F42" s="72">
        <f t="shared" si="1"/>
        <v>255</v>
      </c>
      <c r="G42" s="73">
        <f t="shared" si="2"/>
        <v>47</v>
      </c>
      <c r="H42" s="118">
        <f t="shared" si="4"/>
        <v>-5000</v>
      </c>
      <c r="I42" s="118">
        <f t="shared" si="5"/>
        <v>5000</v>
      </c>
      <c r="T42" s="74"/>
      <c r="U42" s="74"/>
      <c r="V42" s="74"/>
      <c r="W42" s="74"/>
      <c r="X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</row>
    <row r="43" spans="1:37" x14ac:dyDescent="0.3">
      <c r="A43" s="105">
        <f>A42+$C$4</f>
        <v>1000</v>
      </c>
      <c r="B43" s="63"/>
      <c r="D43" s="70"/>
      <c r="E43" s="71">
        <f t="shared" si="0"/>
        <v>8491.4292359768679</v>
      </c>
      <c r="F43" s="72">
        <f t="shared" si="1"/>
        <v>254.18909841162483</v>
      </c>
      <c r="G43" s="73">
        <f t="shared" si="2"/>
        <v>46.574230405619318</v>
      </c>
      <c r="H43" s="118">
        <f t="shared" si="4"/>
        <v>-3995.0024991668752</v>
      </c>
      <c r="I43" s="118">
        <f t="shared" si="5"/>
        <v>5995.0024991668752</v>
      </c>
      <c r="T43" s="74"/>
      <c r="U43" s="74"/>
      <c r="V43" s="74"/>
      <c r="W43" s="74"/>
      <c r="X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</row>
    <row r="44" spans="1:37" x14ac:dyDescent="0.3">
      <c r="A44" s="105">
        <f>A43+$C$4</f>
        <v>2000</v>
      </c>
      <c r="B44" s="63"/>
      <c r="D44" s="70"/>
      <c r="E44" s="71">
        <f t="shared" si="0"/>
        <v>5150.3121764001926</v>
      </c>
      <c r="F44" s="72">
        <f t="shared" si="1"/>
        <v>252.8521477144262</v>
      </c>
      <c r="G44" s="73">
        <f t="shared" si="2"/>
        <v>45.877743370936457</v>
      </c>
      <c r="H44" s="118">
        <f t="shared" si="4"/>
        <v>-2990.0099933366655</v>
      </c>
      <c r="I44" s="118">
        <f t="shared" si="5"/>
        <v>6990.0099933366655</v>
      </c>
      <c r="J44" s="42"/>
      <c r="K44" s="21"/>
      <c r="L44" s="21"/>
      <c r="M44" s="21"/>
      <c r="N44" s="21"/>
      <c r="O44" s="21"/>
      <c r="T44" s="74"/>
      <c r="U44" s="74"/>
      <c r="V44" s="74"/>
      <c r="W44" s="74"/>
      <c r="X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</row>
    <row r="45" spans="1:37" x14ac:dyDescent="0.3">
      <c r="A45" s="105">
        <f t="shared" ref="A45:A108" si="6">A44+$C$4</f>
        <v>3000</v>
      </c>
      <c r="B45" s="63"/>
      <c r="D45" s="70"/>
      <c r="E45" s="71">
        <f t="shared" si="0"/>
        <v>4818.1530161157734</v>
      </c>
      <c r="F45" s="72">
        <f t="shared" si="1"/>
        <v>251.09531097921098</v>
      </c>
      <c r="G45" s="73">
        <f t="shared" si="2"/>
        <v>44.972858543042094</v>
      </c>
      <c r="H45" s="118">
        <f t="shared" si="4"/>
        <v>-1985.0224775168654</v>
      </c>
      <c r="I45" s="118">
        <f t="shared" si="5"/>
        <v>7985.0224775168654</v>
      </c>
      <c r="J45" s="42"/>
      <c r="K45" s="21"/>
      <c r="L45" s="21"/>
      <c r="M45" s="21"/>
      <c r="N45" s="21"/>
      <c r="O45" s="21"/>
      <c r="T45" s="74"/>
      <c r="U45" s="74"/>
      <c r="V45" s="74"/>
      <c r="W45" s="74"/>
      <c r="X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</row>
    <row r="46" spans="1:37" x14ac:dyDescent="0.3">
      <c r="A46" s="105">
        <f t="shared" si="6"/>
        <v>4000</v>
      </c>
      <c r="B46" s="63"/>
      <c r="D46" s="70"/>
      <c r="E46" s="71">
        <f t="shared" si="0"/>
        <v>4507.4158015274634</v>
      </c>
      <c r="F46" s="72">
        <f t="shared" si="1"/>
        <v>249.21735949052609</v>
      </c>
      <c r="G46" s="73">
        <f t="shared" si="2"/>
        <v>44.018507642867625</v>
      </c>
      <c r="H46" s="118">
        <f t="shared" si="4"/>
        <v>-980.0399467199577</v>
      </c>
      <c r="I46" s="118">
        <f t="shared" si="5"/>
        <v>8980.0399467199568</v>
      </c>
      <c r="J46" s="42"/>
      <c r="K46" s="21"/>
      <c r="L46" s="21"/>
      <c r="M46" s="21"/>
      <c r="N46" s="21"/>
      <c r="O46" s="21"/>
      <c r="T46" s="74"/>
      <c r="U46" s="74"/>
      <c r="V46" s="74"/>
      <c r="W46" s="74"/>
      <c r="X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</row>
    <row r="47" spans="1:37" x14ac:dyDescent="0.3">
      <c r="A47" s="105">
        <f t="shared" si="6"/>
        <v>5000</v>
      </c>
      <c r="B47" s="63"/>
      <c r="D47" s="70"/>
      <c r="E47" s="71">
        <f t="shared" si="0"/>
        <v>4216.718966770829</v>
      </c>
      <c r="F47" s="72">
        <f t="shared" si="1"/>
        <v>247.2099437055746</v>
      </c>
      <c r="G47" s="73">
        <f t="shared" si="2"/>
        <v>43.013027910095516</v>
      </c>
      <c r="H47" s="118">
        <f t="shared" si="4"/>
        <v>24.937604036588709</v>
      </c>
      <c r="I47" s="118">
        <f t="shared" si="5"/>
        <v>9975.0623959634104</v>
      </c>
      <c r="J47" s="42"/>
      <c r="K47" s="21"/>
      <c r="L47" s="21"/>
      <c r="M47" s="21"/>
      <c r="N47" s="21"/>
      <c r="O47" s="21"/>
      <c r="T47" s="74"/>
      <c r="U47" s="74"/>
      <c r="V47" s="74"/>
      <c r="W47" s="74"/>
      <c r="X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</row>
    <row r="48" spans="1:37" x14ac:dyDescent="0.3">
      <c r="A48" s="105">
        <f t="shared" si="6"/>
        <v>6000</v>
      </c>
      <c r="B48" s="63"/>
      <c r="D48" s="70"/>
      <c r="E48" s="71">
        <f t="shared" si="0"/>
        <v>3944.7700473294167</v>
      </c>
      <c r="F48" s="72">
        <f t="shared" si="1"/>
        <v>245.06413847154565</v>
      </c>
      <c r="G48" s="73">
        <f t="shared" si="2"/>
        <v>41.954870064481263</v>
      </c>
      <c r="H48" s="118">
        <f t="shared" si="4"/>
        <v>1029.9101797303238</v>
      </c>
      <c r="I48" s="118">
        <f t="shared" si="5"/>
        <v>10970.089820269677</v>
      </c>
      <c r="J48" s="42"/>
      <c r="K48" s="21"/>
      <c r="L48" s="21"/>
      <c r="M48" s="21"/>
      <c r="N48" s="21"/>
      <c r="O48" s="21"/>
      <c r="T48" s="74"/>
      <c r="U48" s="74"/>
      <c r="V48" s="74"/>
      <c r="W48" s="74"/>
      <c r="X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</row>
    <row r="49" spans="1:37" x14ac:dyDescent="0.3">
      <c r="A49" s="105">
        <f t="shared" si="6"/>
        <v>7000</v>
      </c>
      <c r="B49" s="63"/>
      <c r="D49" s="70"/>
      <c r="E49" s="71">
        <f t="shared" si="0"/>
        <v>3690.3599336201751</v>
      </c>
      <c r="F49" s="72">
        <f t="shared" si="1"/>
        <v>242.77040334357497</v>
      </c>
      <c r="G49" s="73">
        <f t="shared" si="2"/>
        <v>40.84263394691952</v>
      </c>
      <c r="H49" s="118">
        <f t="shared" si="4"/>
        <v>2034.8777853338242</v>
      </c>
      <c r="I49" s="118">
        <f t="shared" si="5"/>
        <v>11965.122214666175</v>
      </c>
      <c r="J49" s="42"/>
      <c r="K49" s="21"/>
      <c r="L49" s="21"/>
      <c r="M49" s="21"/>
      <c r="N49" s="21"/>
      <c r="O49" s="21"/>
      <c r="T49" s="74"/>
      <c r="U49" s="74"/>
      <c r="V49" s="74"/>
      <c r="W49" s="74"/>
      <c r="X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</row>
    <row r="50" spans="1:37" x14ac:dyDescent="0.3">
      <c r="A50" s="105">
        <f t="shared" si="6"/>
        <v>8000</v>
      </c>
      <c r="B50" s="63"/>
      <c r="D50" s="70"/>
      <c r="E50" s="71">
        <f t="shared" si="0"/>
        <v>3452.3574951824908</v>
      </c>
      <c r="F50" s="72">
        <f t="shared" si="1"/>
        <v>240.31854016706092</v>
      </c>
      <c r="G50" s="73">
        <f t="shared" si="2"/>
        <v>39.675109527544095</v>
      </c>
      <c r="H50" s="118">
        <f t="shared" si="4"/>
        <v>3039.8404258146966</v>
      </c>
      <c r="I50" s="118">
        <f t="shared" si="5"/>
        <v>12960.159574185303</v>
      </c>
      <c r="J50" s="42"/>
      <c r="K50" s="21"/>
      <c r="L50" s="21"/>
      <c r="M50" s="21"/>
      <c r="N50" s="21"/>
      <c r="O50" s="21"/>
      <c r="T50" s="74"/>
      <c r="U50" s="74"/>
      <c r="V50" s="74"/>
      <c r="W50" s="74"/>
      <c r="X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</row>
    <row r="51" spans="1:37" x14ac:dyDescent="0.3">
      <c r="A51" s="105">
        <f t="shared" si="6"/>
        <v>9000</v>
      </c>
      <c r="B51" s="63"/>
      <c r="D51" s="70"/>
      <c r="E51" s="71">
        <f t="shared" si="0"/>
        <v>3229.7045515694795</v>
      </c>
      <c r="F51" s="72">
        <f t="shared" si="1"/>
        <v>237.69764773574343</v>
      </c>
      <c r="G51" s="73">
        <f t="shared" si="2"/>
        <v>38.451323827403847</v>
      </c>
      <c r="H51" s="118">
        <f t="shared" si="4"/>
        <v>4044.7981061355822</v>
      </c>
      <c r="I51" s="118">
        <f t="shared" si="5"/>
        <v>13955.201893864418</v>
      </c>
      <c r="L51" s="21"/>
      <c r="T51" s="74"/>
      <c r="U51" s="74"/>
      <c r="V51" s="74"/>
      <c r="W51" s="74"/>
      <c r="X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</row>
    <row r="52" spans="1:37" x14ac:dyDescent="0.3">
      <c r="A52" s="105">
        <f t="shared" si="6"/>
        <v>10000</v>
      </c>
      <c r="B52" s="63"/>
      <c r="D52" s="70"/>
      <c r="E52" s="71">
        <f t="shared" si="0"/>
        <v>3021.4111675816571</v>
      </c>
      <c r="F52" s="72">
        <f t="shared" si="1"/>
        <v>234.89607332395116</v>
      </c>
      <c r="G52" s="73">
        <f t="shared" si="2"/>
        <v>37.170594308861574</v>
      </c>
      <c r="H52" s="118">
        <f t="shared" si="4"/>
        <v>5049.7508312541595</v>
      </c>
      <c r="I52" s="118">
        <f t="shared" si="5"/>
        <v>14950.249168745841</v>
      </c>
      <c r="L52" s="21"/>
      <c r="T52" s="74"/>
      <c r="U52" s="74"/>
      <c r="V52" s="74"/>
      <c r="W52" s="74"/>
      <c r="X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</row>
    <row r="53" spans="1:37" x14ac:dyDescent="0.3">
      <c r="A53" s="105">
        <f t="shared" si="6"/>
        <v>11000</v>
      </c>
      <c r="B53" s="63"/>
      <c r="D53" s="70"/>
      <c r="E53" s="71">
        <f t="shared" si="0"/>
        <v>2826.5512519251756</v>
      </c>
      <c r="F53" s="72">
        <f t="shared" si="1"/>
        <v>231.90136087752555</v>
      </c>
      <c r="G53" s="73">
        <f t="shared" si="2"/>
        <v>35.832589282406325</v>
      </c>
      <c r="H53" s="118">
        <f t="shared" si="4"/>
        <v>6054.6986061231564</v>
      </c>
      <c r="I53" s="118">
        <f t="shared" si="5"/>
        <v>15945.301393876844</v>
      </c>
      <c r="L53" s="21"/>
      <c r="T53" s="74"/>
      <c r="U53" s="74"/>
      <c r="V53" s="74"/>
      <c r="W53" s="74"/>
      <c r="X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</row>
    <row r="54" spans="1:37" x14ac:dyDescent="0.3">
      <c r="A54" s="105">
        <f t="shared" si="6"/>
        <v>12000</v>
      </c>
      <c r="B54" s="63"/>
      <c r="D54" s="70"/>
      <c r="E54" s="71">
        <f t="shared" si="0"/>
        <v>2644.2584397258656</v>
      </c>
      <c r="F54" s="72">
        <f t="shared" si="1"/>
        <v>228.70019563307321</v>
      </c>
      <c r="G54" s="73">
        <f t="shared" si="2"/>
        <v>34.437395847617907</v>
      </c>
      <c r="H54" s="118">
        <f t="shared" si="4"/>
        <v>7059.6414356903479</v>
      </c>
      <c r="I54" s="118">
        <f t="shared" si="5"/>
        <v>16940.358564309652</v>
      </c>
      <c r="L54" s="21"/>
      <c r="Y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</row>
    <row r="55" spans="1:37" x14ac:dyDescent="0.3">
      <c r="A55" s="105">
        <f t="shared" si="6"/>
        <v>13000</v>
      </c>
      <c r="B55" s="63"/>
      <c r="D55" s="70"/>
      <c r="E55" s="71">
        <f t="shared" si="0"/>
        <v>2473.7222405923544</v>
      </c>
      <c r="F55" s="72">
        <f t="shared" si="1"/>
        <v>225.27834491931918</v>
      </c>
      <c r="G55" s="73">
        <f t="shared" si="2"/>
        <v>32.985595825226468</v>
      </c>
      <c r="H55" s="118">
        <f t="shared" si="4"/>
        <v>8064.5793248985619</v>
      </c>
      <c r="I55" s="118">
        <f t="shared" si="5"/>
        <v>17935.420675101439</v>
      </c>
      <c r="L55" s="21"/>
      <c r="Y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</row>
    <row r="56" spans="1:37" x14ac:dyDescent="0.3">
      <c r="A56" s="105">
        <f t="shared" si="6"/>
        <v>14000</v>
      </c>
      <c r="B56" s="63"/>
      <c r="D56" s="70"/>
      <c r="E56" s="71">
        <f t="shared" si="0"/>
        <v>2314.1844351022114</v>
      </c>
      <c r="F56" s="72">
        <f t="shared" si="1"/>
        <v>221.62059487735837</v>
      </c>
      <c r="G56" s="73">
        <f t="shared" si="2"/>
        <v>31.478350034763945</v>
      </c>
      <c r="H56" s="118">
        <f t="shared" si="4"/>
        <v>9069.5122786856919</v>
      </c>
      <c r="I56" s="118">
        <f t="shared" si="5"/>
        <v>18930.487721314308</v>
      </c>
      <c r="L56" s="21"/>
      <c r="Y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</row>
    <row r="57" spans="1:37" x14ac:dyDescent="0.3">
      <c r="A57" s="105">
        <f t="shared" si="6"/>
        <v>15000</v>
      </c>
      <c r="B57" s="63"/>
      <c r="D57" s="70"/>
      <c r="E57" s="71">
        <f t="shared" si="0"/>
        <v>2164.9357036895672</v>
      </c>
      <c r="F57" s="72">
        <f t="shared" si="1"/>
        <v>217.71068281845783</v>
      </c>
      <c r="G57" s="73">
        <f t="shared" si="2"/>
        <v>29.917491114280399</v>
      </c>
      <c r="H57" s="118">
        <f t="shared" si="4"/>
        <v>10074.440301984687</v>
      </c>
      <c r="I57" s="118">
        <f t="shared" si="5"/>
        <v>19925.559698015313</v>
      </c>
      <c r="L57" s="21"/>
      <c r="Y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</row>
    <row r="58" spans="1:37" x14ac:dyDescent="0.3">
      <c r="A58" s="105">
        <f t="shared" si="6"/>
        <v>16000</v>
      </c>
      <c r="B58" s="63"/>
      <c r="D58" s="70"/>
      <c r="E58" s="71">
        <f t="shared" si="0"/>
        <v>2025.3124729459307</v>
      </c>
      <c r="F58" s="72">
        <f t="shared" si="1"/>
        <v>213.53122491866631</v>
      </c>
      <c r="G58" s="73">
        <f t="shared" si="2"/>
        <v>28.305624847077802</v>
      </c>
      <c r="H58" s="118">
        <f t="shared" si="4"/>
        <v>11079.363399723574</v>
      </c>
      <c r="I58" s="118">
        <f t="shared" si="5"/>
        <v>20920.636600276426</v>
      </c>
      <c r="L58" s="21"/>
      <c r="Y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</row>
    <row r="59" spans="1:37" x14ac:dyDescent="0.3">
      <c r="A59" s="105">
        <f t="shared" si="6"/>
        <v>17000</v>
      </c>
      <c r="B59" s="63"/>
      <c r="D59" s="70"/>
      <c r="E59" s="71">
        <f t="shared" si="0"/>
        <v>1894.6939653125778</v>
      </c>
      <c r="F59" s="72">
        <f t="shared" si="1"/>
        <v>209.0636389287549</v>
      </c>
      <c r="G59" s="73">
        <f t="shared" si="2"/>
        <v>26.646239632381246</v>
      </c>
      <c r="H59" s="118">
        <f t="shared" si="4"/>
        <v>12084.281576825451</v>
      </c>
      <c r="I59" s="118">
        <f t="shared" si="5"/>
        <v>21915.718423174549</v>
      </c>
      <c r="L59" s="21"/>
      <c r="Y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</row>
    <row r="60" spans="1:37" x14ac:dyDescent="0.3">
      <c r="A60" s="105">
        <f t="shared" si="6"/>
        <v>18000</v>
      </c>
      <c r="B60" s="63"/>
      <c r="D60" s="70"/>
      <c r="E60" s="71">
        <f t="shared" si="0"/>
        <v>1772.49943904717</v>
      </c>
      <c r="F60" s="72">
        <f t="shared" si="1"/>
        <v>204.28806155585005</v>
      </c>
      <c r="G60" s="73">
        <f t="shared" si="2"/>
        <v>24.943823282781032</v>
      </c>
      <c r="H60" s="118">
        <f t="shared" si="4"/>
        <v>13089.194838208496</v>
      </c>
      <c r="I60" s="118">
        <f t="shared" si="5"/>
        <v>22910.805161791504</v>
      </c>
      <c r="Y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</row>
    <row r="61" spans="1:37" x14ac:dyDescent="0.3">
      <c r="A61" s="105">
        <f t="shared" si="6"/>
        <v>19000</v>
      </c>
      <c r="B61" s="63"/>
      <c r="D61" s="70"/>
      <c r="E61" s="71">
        <f t="shared" si="0"/>
        <v>1658.1856061932519</v>
      </c>
      <c r="F61" s="72">
        <f t="shared" si="1"/>
        <v>199.1832601494304</v>
      </c>
      <c r="G61" s="73">
        <f t="shared" si="2"/>
        <v>23.203985713212674</v>
      </c>
      <c r="H61" s="118">
        <f t="shared" si="4"/>
        <v>14094.10318878597</v>
      </c>
      <c r="I61" s="118">
        <f t="shared" si="5"/>
        <v>23905.896811214028</v>
      </c>
      <c r="Y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</row>
    <row r="62" spans="1:37" x14ac:dyDescent="0.3">
      <c r="A62" s="105">
        <f t="shared" si="6"/>
        <v>20000</v>
      </c>
      <c r="B62" s="63"/>
      <c r="D62" s="70"/>
      <c r="E62" s="71">
        <f t="shared" si="0"/>
        <v>1551.2442170726747</v>
      </c>
      <c r="F62" s="72">
        <f t="shared" si="1"/>
        <v>193.72653829903487</v>
      </c>
      <c r="G62" s="73">
        <f t="shared" si="2"/>
        <v>21.433585255458588</v>
      </c>
      <c r="H62" s="118">
        <f t="shared" si="4"/>
        <v>15099.006633466222</v>
      </c>
      <c r="I62" s="118">
        <f t="shared" si="5"/>
        <v>24900.993366533778</v>
      </c>
      <c r="Y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</row>
    <row r="63" spans="1:37" x14ac:dyDescent="0.3">
      <c r="A63" s="105">
        <f t="shared" si="6"/>
        <v>21000</v>
      </c>
      <c r="B63" s="63"/>
      <c r="D63" s="70"/>
      <c r="E63" s="71">
        <f t="shared" si="0"/>
        <v>1451.19980056139</v>
      </c>
      <c r="F63" s="72">
        <f t="shared" si="1"/>
        <v>187.89363492396163</v>
      </c>
      <c r="G63" s="73">
        <f t="shared" si="2"/>
        <v>19.64085522589907</v>
      </c>
      <c r="H63" s="118">
        <f t="shared" si="4"/>
        <v>16103.905177152701</v>
      </c>
      <c r="I63" s="118">
        <f t="shared" si="5"/>
        <v>25896.094822847299</v>
      </c>
      <c r="Y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</row>
    <row r="64" spans="1:37" x14ac:dyDescent="0.3">
      <c r="A64" s="105">
        <f t="shared" si="6"/>
        <v>22000</v>
      </c>
      <c r="B64" s="63"/>
      <c r="D64" s="70"/>
      <c r="E64" s="71">
        <f t="shared" si="0"/>
        <v>1357.607550101671</v>
      </c>
      <c r="F64" s="72">
        <f t="shared" si="1"/>
        <v>181.65861640630072</v>
      </c>
      <c r="G64" s="73">
        <f t="shared" si="2"/>
        <v>17.835525911443522</v>
      </c>
      <c r="H64" s="118">
        <f t="shared" si="4"/>
        <v>17108.79882474395</v>
      </c>
      <c r="I64" s="118">
        <f t="shared" si="5"/>
        <v>26891.20117525605</v>
      </c>
      <c r="Y64" s="74"/>
    </row>
    <row r="65" spans="1:37" x14ac:dyDescent="0.3">
      <c r="A65" s="105">
        <f t="shared" si="6"/>
        <v>23000</v>
      </c>
      <c r="B65" s="63"/>
      <c r="D65" s="70"/>
      <c r="E65" s="71">
        <f t="shared" si="0"/>
        <v>1270.0513460517752</v>
      </c>
      <c r="F65" s="72">
        <f t="shared" ref="F65:F96" si="7">IF(A65&lt;=$C$22,IF($C$12*(1-$C$26*(EXP(A65/$C$20)-1))&gt;0,$C$12*(1-$C$26*(EXP(A65/$C$20)-1)),0),IF($C$30*(1-$C$28*(EXP((A65-$C$22)/$C$21)-1))&gt;0,$C$30*(1-$C$28*(EXP((A65-$C$22)/$C$21)-1)),0))</f>
        <v>174.99376128771473</v>
      </c>
      <c r="G65" s="73">
        <f t="shared" ref="G65:G96" si="8">IF(A65&lt;=$C$22,($C$5-$C$8)*(F65/$C$12)^(1/$C$11)+$C$8, ($C$29-$C$8)*(F65/$C$30)^(1/$C$11)+$C$8)</f>
        <v>16.0289352140428</v>
      </c>
      <c r="H65" s="118">
        <f t="shared" si="4"/>
        <v>18113.687581133614</v>
      </c>
      <c r="I65" s="118">
        <f t="shared" si="5"/>
        <v>27886.312418866386</v>
      </c>
      <c r="Y65" s="74"/>
      <c r="AA65" s="74"/>
      <c r="AC65" s="74"/>
      <c r="AD65" s="74"/>
      <c r="AE65" s="74"/>
      <c r="AF65" s="74"/>
      <c r="AG65" s="74"/>
      <c r="AH65" s="74"/>
      <c r="AI65" s="74"/>
      <c r="AJ65" s="74"/>
      <c r="AK65" s="74"/>
    </row>
    <row r="66" spans="1:37" x14ac:dyDescent="0.3">
      <c r="A66" s="105">
        <f t="shared" si="6"/>
        <v>24000</v>
      </c>
      <c r="B66" s="63"/>
      <c r="D66" s="70"/>
      <c r="E66" s="71">
        <f t="shared" si="0"/>
        <v>1188.1419055802439</v>
      </c>
      <c r="F66" s="72">
        <f t="shared" si="7"/>
        <v>167.86943701731852</v>
      </c>
      <c r="G66" s="73">
        <f t="shared" si="8"/>
        <v>14.234118670544854</v>
      </c>
      <c r="H66" s="118">
        <f t="shared" si="4"/>
        <v>19118.571451210453</v>
      </c>
      <c r="I66" s="118">
        <f t="shared" si="5"/>
        <v>28881.428548789547</v>
      </c>
      <c r="Y66" s="74"/>
      <c r="AA66" s="74"/>
      <c r="AC66" s="74"/>
      <c r="AD66" s="74"/>
      <c r="AE66" s="74"/>
      <c r="AF66" s="74"/>
      <c r="AG66" s="74"/>
      <c r="AH66" s="74"/>
      <c r="AI66" s="74"/>
      <c r="AJ66" s="74"/>
      <c r="AK66" s="74"/>
    </row>
    <row r="67" spans="1:37" x14ac:dyDescent="0.3">
      <c r="A67" s="105">
        <f t="shared" si="6"/>
        <v>25000</v>
      </c>
      <c r="B67" s="63"/>
      <c r="D67" s="70"/>
      <c r="E67" s="71">
        <f t="shared" si="0"/>
        <v>1111.5150518790949</v>
      </c>
      <c r="F67" s="72">
        <f t="shared" si="7"/>
        <v>160.25396820266772</v>
      </c>
      <c r="G67" s="73">
        <f t="shared" si="8"/>
        <v>12.465866260985388</v>
      </c>
      <c r="H67" s="118">
        <f t="shared" si="4"/>
        <v>20123.450439858338</v>
      </c>
      <c r="I67" s="118">
        <f t="shared" si="5"/>
        <v>29876.549560141662</v>
      </c>
      <c r="Y67" s="74"/>
      <c r="AA67" s="74"/>
      <c r="AC67" s="74"/>
      <c r="AD67" s="74"/>
      <c r="AE67" s="74"/>
      <c r="AF67" s="74"/>
      <c r="AG67" s="74"/>
      <c r="AH67" s="74"/>
      <c r="AI67" s="74"/>
      <c r="AJ67" s="74"/>
      <c r="AK67" s="74"/>
    </row>
    <row r="68" spans="1:37" x14ac:dyDescent="0.3">
      <c r="A68" s="105">
        <f t="shared" si="6"/>
        <v>26000</v>
      </c>
      <c r="B68" s="63"/>
      <c r="D68" s="70"/>
      <c r="E68" s="71">
        <f t="shared" si="0"/>
        <v>1039.8300950006742</v>
      </c>
      <c r="F68" s="72">
        <f t="shared" si="7"/>
        <v>152.11349577808892</v>
      </c>
      <c r="G68" s="73">
        <f t="shared" si="8"/>
        <v>10.740729093684614</v>
      </c>
      <c r="H68" s="118">
        <f t="shared" si="4"/>
        <v>21128.324551956255</v>
      </c>
      <c r="I68" s="118">
        <f t="shared" si="5"/>
        <v>30871.675448043745</v>
      </c>
      <c r="Y68" s="74"/>
      <c r="AA68" s="74"/>
      <c r="AC68" s="74"/>
      <c r="AD68" s="74"/>
      <c r="AE68" s="74"/>
      <c r="AF68" s="74"/>
      <c r="AG68" s="74"/>
      <c r="AH68" s="74"/>
      <c r="AI68" s="74"/>
      <c r="AJ68" s="74"/>
      <c r="AK68" s="74"/>
    </row>
    <row r="69" spans="1:37" x14ac:dyDescent="0.3">
      <c r="A69" s="105">
        <f t="shared" si="6"/>
        <v>27000</v>
      </c>
      <c r="B69" s="63"/>
      <c r="D69" s="70"/>
      <c r="E69" s="71">
        <f t="shared" si="0"/>
        <v>972.76831711922148</v>
      </c>
      <c r="F69" s="72">
        <f t="shared" si="7"/>
        <v>143.41182646419949</v>
      </c>
      <c r="G69" s="73">
        <f t="shared" si="8"/>
        <v>9.0769533837797471</v>
      </c>
      <c r="H69" s="118">
        <f t="shared" si="4"/>
        <v>22133.193792378315</v>
      </c>
      <c r="I69" s="118">
        <f t="shared" si="5"/>
        <v>31866.806207621685</v>
      </c>
      <c r="Y69" s="74"/>
      <c r="AA69" s="74"/>
      <c r="AC69" s="74"/>
      <c r="AD69" s="74"/>
      <c r="AE69" s="74"/>
      <c r="AF69" s="74"/>
      <c r="AG69" s="74"/>
      <c r="AH69" s="74"/>
      <c r="AI69" s="74"/>
      <c r="AJ69" s="74"/>
      <c r="AK69" s="74"/>
    </row>
    <row r="70" spans="1:37" x14ac:dyDescent="0.3">
      <c r="A70" s="105">
        <f t="shared" si="6"/>
        <v>28000</v>
      </c>
      <c r="B70" s="63"/>
      <c r="D70" s="70"/>
      <c r="E70" s="71">
        <f t="shared" si="0"/>
        <v>910.03155548248355</v>
      </c>
      <c r="F70" s="72">
        <f t="shared" si="7"/>
        <v>134.11027184930228</v>
      </c>
      <c r="G70" s="73">
        <f t="shared" si="8"/>
        <v>7.4943116732264663</v>
      </c>
      <c r="H70" s="118">
        <f t="shared" si="4"/>
        <v>23138.058165993767</v>
      </c>
      <c r="I70" s="118">
        <f t="shared" si="5"/>
        <v>32861.941834006233</v>
      </c>
      <c r="Y70" s="74"/>
      <c r="AA70" s="74"/>
      <c r="AC70" s="74"/>
      <c r="AD70" s="74"/>
      <c r="AE70" s="74"/>
      <c r="AF70" s="74"/>
      <c r="AG70" s="74"/>
      <c r="AH70" s="74"/>
      <c r="AI70" s="74"/>
      <c r="AJ70" s="74"/>
      <c r="AK70" s="74"/>
    </row>
    <row r="71" spans="1:37" x14ac:dyDescent="0.3">
      <c r="A71" s="105">
        <f t="shared" si="6"/>
        <v>29000</v>
      </c>
      <c r="B71" s="63"/>
      <c r="D71" s="70"/>
      <c r="E71" s="71">
        <f t="shared" si="0"/>
        <v>851.34087675305148</v>
      </c>
      <c r="F71" s="72">
        <f t="shared" si="7"/>
        <v>124.16747637719489</v>
      </c>
      <c r="G71" s="73">
        <f t="shared" si="8"/>
        <v>6.0137913372492342</v>
      </c>
      <c r="H71" s="118">
        <f t="shared" si="4"/>
        <v>24142.917677666977</v>
      </c>
      <c r="I71" s="118">
        <f t="shared" si="5"/>
        <v>33857.082322333023</v>
      </c>
      <c r="Y71" s="74"/>
    </row>
    <row r="72" spans="1:37" x14ac:dyDescent="0.3">
      <c r="A72" s="105">
        <f t="shared" si="6"/>
        <v>30000</v>
      </c>
      <c r="B72" s="63"/>
      <c r="D72" s="70"/>
      <c r="E72" s="71">
        <f t="shared" si="0"/>
        <v>796.43533684542126</v>
      </c>
      <c r="F72" s="72">
        <f t="shared" si="7"/>
        <v>113.53923347661267</v>
      </c>
      <c r="G72" s="73">
        <f t="shared" si="8"/>
        <v>4.6570871483080154</v>
      </c>
      <c r="H72" s="118">
        <f t="shared" si="4"/>
        <v>25147.77233225746</v>
      </c>
      <c r="I72" s="118">
        <f t="shared" si="5"/>
        <v>34852.22766774254</v>
      </c>
      <c r="Y72" s="74"/>
    </row>
    <row r="73" spans="1:37" x14ac:dyDescent="0.3">
      <c r="A73" s="105">
        <f t="shared" si="6"/>
        <v>31000</v>
      </c>
      <c r="B73" s="63"/>
      <c r="D73" s="70"/>
      <c r="E73" s="71">
        <f t="shared" si="0"/>
        <v>745.07082074490097</v>
      </c>
      <c r="F73" s="72">
        <f t="shared" si="7"/>
        <v>102.17828901479977</v>
      </c>
      <c r="G73" s="73">
        <f t="shared" si="8"/>
        <v>3.4458265824495578</v>
      </c>
      <c r="H73" s="118">
        <f t="shared" si="4"/>
        <v>26152.622134619869</v>
      </c>
      <c r="I73" s="118">
        <f t="shared" si="5"/>
        <v>35847.377865380127</v>
      </c>
      <c r="Y73" s="74"/>
    </row>
    <row r="74" spans="1:37" x14ac:dyDescent="0.3">
      <c r="A74" s="105">
        <f t="shared" si="6"/>
        <v>32000</v>
      </c>
      <c r="B74" s="63"/>
      <c r="D74" s="70"/>
      <c r="E74" s="71">
        <f t="shared" si="0"/>
        <v>697.01895715009528</v>
      </c>
      <c r="F74" s="72">
        <f t="shared" si="7"/>
        <v>90.034131201345346</v>
      </c>
      <c r="G74" s="73">
        <f t="shared" si="8"/>
        <v>2.4004312938937202</v>
      </c>
      <c r="H74" s="118">
        <f t="shared" si="4"/>
        <v>27157.467089604012</v>
      </c>
      <c r="I74" s="118">
        <f t="shared" si="5"/>
        <v>36842.532910395988</v>
      </c>
      <c r="Y74" s="74"/>
    </row>
    <row r="75" spans="1:37" x14ac:dyDescent="0.3">
      <c r="A75" s="105">
        <f t="shared" si="6"/>
        <v>33000</v>
      </c>
      <c r="B75" s="63"/>
      <c r="D75" s="70"/>
      <c r="E75" s="71">
        <f t="shared" si="0"/>
        <v>652.06610311336783</v>
      </c>
      <c r="F75" s="72">
        <f t="shared" si="7"/>
        <v>77.052766008177926</v>
      </c>
      <c r="G75" s="73">
        <f t="shared" si="8"/>
        <v>1.5384815597025094</v>
      </c>
      <c r="H75" s="118">
        <f t="shared" si="4"/>
        <v>28162.307202054839</v>
      </c>
      <c r="I75" s="118">
        <f t="shared" si="5"/>
        <v>37837.692797945158</v>
      </c>
      <c r="Y75" s="74"/>
    </row>
    <row r="76" spans="1:37" x14ac:dyDescent="0.3">
      <c r="A76" s="105">
        <f t="shared" si="6"/>
        <v>34000</v>
      </c>
      <c r="B76" s="63"/>
      <c r="D76" s="70"/>
      <c r="E76" s="71">
        <f t="shared" si="0"/>
        <v>610.01239416490284</v>
      </c>
      <c r="F76" s="72">
        <f t="shared" si="7"/>
        <v>63.176477107215199</v>
      </c>
      <c r="G76" s="73">
        <f t="shared" si="8"/>
        <v>0.87239423038584551</v>
      </c>
      <c r="H76" s="118">
        <f t="shared" si="4"/>
        <v>29167.142476812467</v>
      </c>
      <c r="I76" s="118">
        <f t="shared" si="5"/>
        <v>38832.857523187529</v>
      </c>
      <c r="Y76" s="74"/>
    </row>
    <row r="77" spans="1:37" x14ac:dyDescent="0.3">
      <c r="A77" s="105">
        <f t="shared" si="6"/>
        <v>35000</v>
      </c>
      <c r="B77" s="63"/>
      <c r="D77" s="70"/>
      <c r="E77" s="71">
        <f t="shared" si="0"/>
        <v>570.67085569712697</v>
      </c>
      <c r="F77" s="72">
        <f t="shared" si="7"/>
        <v>48.34356925832958</v>
      </c>
      <c r="G77" s="73">
        <f t="shared" si="8"/>
        <v>0.40613001773654334</v>
      </c>
      <c r="H77" s="118">
        <f t="shared" si="4"/>
        <v>30171.972918712167</v>
      </c>
      <c r="I77" s="118">
        <f t="shared" si="5"/>
        <v>39828.02708128783</v>
      </c>
      <c r="Y77" s="74"/>
    </row>
    <row r="78" spans="1:37" x14ac:dyDescent="0.3">
      <c r="A78" s="105">
        <f t="shared" si="6"/>
        <v>36000</v>
      </c>
      <c r="B78" s="63"/>
      <c r="D78" s="70"/>
      <c r="E78" s="71">
        <f t="shared" si="0"/>
        <v>533.86657165863267</v>
      </c>
      <c r="F78" s="72">
        <f t="shared" si="7"/>
        <v>32.488094006710526</v>
      </c>
      <c r="G78" s="73">
        <f t="shared" si="8"/>
        <v>0.13046104883456791</v>
      </c>
      <c r="H78" s="118">
        <f t="shared" si="4"/>
        <v>31176.798532584384</v>
      </c>
      <c r="I78" s="118">
        <f t="shared" si="5"/>
        <v>40823.201467415616</v>
      </c>
      <c r="Y78" s="74"/>
    </row>
    <row r="79" spans="1:37" x14ac:dyDescent="0.3">
      <c r="A79" s="105">
        <f t="shared" si="6"/>
        <v>37000</v>
      </c>
      <c r="B79" s="63"/>
      <c r="D79" s="70"/>
      <c r="E79" s="71">
        <f t="shared" si="0"/>
        <v>499.43590686153351</v>
      </c>
      <c r="F79" s="72">
        <f t="shared" si="7"/>
        <v>15.539556470047193</v>
      </c>
      <c r="G79" s="73">
        <f t="shared" si="8"/>
        <v>1.5862773058104303E-2</v>
      </c>
      <c r="H79" s="118">
        <f t="shared" si="4"/>
        <v>32181.61932325473</v>
      </c>
      <c r="I79" s="118">
        <f t="shared" si="5"/>
        <v>41818.38067674527</v>
      </c>
      <c r="Y79" s="74"/>
    </row>
    <row r="80" spans="1:37" x14ac:dyDescent="0.3">
      <c r="A80" s="105">
        <f t="shared" si="6"/>
        <v>38000</v>
      </c>
      <c r="B80" s="63"/>
      <c r="C80" s="75"/>
      <c r="D80" s="70"/>
      <c r="E80" s="71">
        <f t="shared" si="0"/>
        <v>467.22577944456515</v>
      </c>
      <c r="F80" s="72">
        <f t="shared" si="7"/>
        <v>0</v>
      </c>
      <c r="G80" s="73">
        <f t="shared" si="8"/>
        <v>0</v>
      </c>
      <c r="H80" s="118">
        <f t="shared" si="4"/>
        <v>33186.435295544004</v>
      </c>
      <c r="I80" s="118">
        <f t="shared" si="5"/>
        <v>42813.564704455996</v>
      </c>
      <c r="Y80" s="74"/>
    </row>
    <row r="81" spans="1:25" x14ac:dyDescent="0.3">
      <c r="A81" s="105">
        <f t="shared" si="6"/>
        <v>39000</v>
      </c>
      <c r="B81" s="63"/>
      <c r="C81" s="75"/>
      <c r="D81" s="70"/>
      <c r="E81" s="71">
        <f t="shared" si="0"/>
        <v>437.09298025723263</v>
      </c>
      <c r="F81" s="72">
        <f t="shared" si="7"/>
        <v>0</v>
      </c>
      <c r="G81" s="73">
        <f t="shared" si="8"/>
        <v>0</v>
      </c>
      <c r="H81" s="118">
        <f t="shared" si="4"/>
        <v>34191.24645426817</v>
      </c>
      <c r="I81" s="118">
        <f t="shared" si="5"/>
        <v>43808.75354573183</v>
      </c>
      <c r="Y81" s="74"/>
    </row>
    <row r="82" spans="1:25" x14ac:dyDescent="0.3">
      <c r="A82" s="105">
        <f t="shared" si="6"/>
        <v>40000</v>
      </c>
      <c r="B82" s="63"/>
      <c r="C82" s="75"/>
      <c r="D82" s="70"/>
      <c r="E82" s="71">
        <f t="shared" si="0"/>
        <v>408.90353613892825</v>
      </c>
      <c r="F82" s="72">
        <f t="shared" si="7"/>
        <v>0</v>
      </c>
      <c r="G82" s="73">
        <f t="shared" si="8"/>
        <v>0</v>
      </c>
      <c r="H82" s="118">
        <f t="shared" si="4"/>
        <v>35196.052804238381</v>
      </c>
      <c r="I82" s="118">
        <f t="shared" si="5"/>
        <v>44803.947195761619</v>
      </c>
      <c r="Y82" s="74"/>
    </row>
    <row r="83" spans="1:25" x14ac:dyDescent="0.3">
      <c r="A83" s="105">
        <f t="shared" si="6"/>
        <v>41000</v>
      </c>
      <c r="B83" s="63"/>
      <c r="C83" s="75"/>
      <c r="D83" s="70"/>
      <c r="E83" s="71">
        <f t="shared" si="0"/>
        <v>382.53211426209583</v>
      </c>
      <c r="F83" s="72">
        <f t="shared" si="7"/>
        <v>0</v>
      </c>
      <c r="G83" s="73">
        <f t="shared" si="8"/>
        <v>0</v>
      </c>
      <c r="H83" s="118">
        <f t="shared" si="4"/>
        <v>36200.854350261005</v>
      </c>
      <c r="I83" s="118">
        <f t="shared" si="5"/>
        <v>45799.145649738995</v>
      </c>
      <c r="Y83" s="74"/>
    </row>
    <row r="84" spans="1:25" x14ac:dyDescent="0.3">
      <c r="A84" s="105">
        <f t="shared" si="6"/>
        <v>42000</v>
      </c>
      <c r="B84" s="63"/>
      <c r="C84" s="75"/>
      <c r="D84" s="70"/>
      <c r="E84" s="71">
        <f t="shared" si="0"/>
        <v>357.86146489110365</v>
      </c>
      <c r="F84" s="72">
        <f t="shared" si="7"/>
        <v>0</v>
      </c>
      <c r="G84" s="73">
        <f t="shared" si="8"/>
        <v>0</v>
      </c>
      <c r="H84" s="118">
        <f t="shared" si="4"/>
        <v>37205.651097137576</v>
      </c>
      <c r="I84" s="118">
        <f t="shared" si="5"/>
        <v>46794.348902862424</v>
      </c>
      <c r="T84" s="74"/>
      <c r="U84" s="74"/>
      <c r="V84" s="74"/>
      <c r="W84" s="74"/>
      <c r="X84" s="74"/>
    </row>
    <row r="85" spans="1:25" x14ac:dyDescent="0.3">
      <c r="A85" s="105">
        <f t="shared" si="6"/>
        <v>43000</v>
      </c>
      <c r="B85" s="63"/>
      <c r="C85" s="75"/>
      <c r="D85" s="70"/>
      <c r="E85" s="71">
        <f t="shared" si="0"/>
        <v>334.78190007927446</v>
      </c>
      <c r="F85" s="72">
        <f t="shared" si="7"/>
        <v>0</v>
      </c>
      <c r="G85" s="73">
        <f t="shared" si="8"/>
        <v>0</v>
      </c>
      <c r="H85" s="118">
        <f t="shared" si="4"/>
        <v>38210.443049664849</v>
      </c>
      <c r="I85" s="118">
        <f t="shared" si="5"/>
        <v>47789.556950335151</v>
      </c>
      <c r="T85" s="74"/>
      <c r="U85" s="74"/>
      <c r="V85" s="74"/>
      <c r="W85" s="74"/>
      <c r="X85" s="74"/>
    </row>
    <row r="86" spans="1:25" x14ac:dyDescent="0.3">
      <c r="A86" s="105">
        <f t="shared" si="6"/>
        <v>44000</v>
      </c>
      <c r="B86" s="63"/>
      <c r="C86" s="75"/>
      <c r="D86" s="70"/>
      <c r="E86" s="71">
        <f t="shared" si="0"/>
        <v>313.19080598631837</v>
      </c>
      <c r="F86" s="72">
        <f t="shared" si="7"/>
        <v>0</v>
      </c>
      <c r="G86" s="73">
        <f t="shared" si="8"/>
        <v>0</v>
      </c>
      <c r="H86" s="118">
        <f t="shared" si="4"/>
        <v>39215.230212634764</v>
      </c>
      <c r="I86" s="118">
        <f t="shared" si="5"/>
        <v>48784.769787365236</v>
      </c>
      <c r="T86" s="74"/>
      <c r="U86" s="74"/>
      <c r="V86" s="74"/>
      <c r="W86" s="74"/>
      <c r="X86" s="74"/>
    </row>
    <row r="87" spans="1:25" x14ac:dyDescent="0.3">
      <c r="A87" s="105">
        <f t="shared" si="6"/>
        <v>45000</v>
      </c>
      <c r="B87" s="63"/>
      <c r="C87" s="75"/>
      <c r="D87" s="70"/>
      <c r="E87" s="71">
        <f t="shared" si="0"/>
        <v>292.99218664788299</v>
      </c>
      <c r="F87" s="72">
        <f t="shared" si="7"/>
        <v>0</v>
      </c>
      <c r="G87" s="73">
        <f t="shared" si="8"/>
        <v>0</v>
      </c>
      <c r="H87" s="118">
        <f t="shared" si="4"/>
        <v>40220.0125908345</v>
      </c>
      <c r="I87" s="118">
        <f t="shared" si="5"/>
        <v>49779.9874091655</v>
      </c>
      <c r="T87" s="74"/>
      <c r="U87" s="74"/>
      <c r="V87" s="74"/>
      <c r="W87" s="74"/>
      <c r="X87" s="74"/>
    </row>
    <row r="88" spans="1:25" x14ac:dyDescent="0.3">
      <c r="A88" s="105">
        <f t="shared" si="6"/>
        <v>46000</v>
      </c>
      <c r="B88" s="63"/>
      <c r="C88" s="75"/>
      <c r="D88" s="70"/>
      <c r="E88" s="71">
        <f t="shared" si="0"/>
        <v>274.09623716878212</v>
      </c>
      <c r="F88" s="72">
        <f t="shared" si="7"/>
        <v>0</v>
      </c>
      <c r="G88" s="73">
        <f t="shared" si="8"/>
        <v>0</v>
      </c>
      <c r="H88" s="118">
        <f t="shared" si="4"/>
        <v>41224.790189046427</v>
      </c>
      <c r="I88" s="118">
        <f t="shared" si="5"/>
        <v>50775.209810953573</v>
      </c>
      <c r="T88" s="74"/>
      <c r="U88" s="74"/>
      <c r="V88" s="74"/>
      <c r="W88" s="74"/>
      <c r="X88" s="74"/>
    </row>
    <row r="89" spans="1:25" x14ac:dyDescent="0.3">
      <c r="A89" s="105">
        <f t="shared" si="6"/>
        <v>47000</v>
      </c>
      <c r="B89" s="63"/>
      <c r="C89" s="75"/>
      <c r="D89" s="70"/>
      <c r="E89" s="71">
        <f t="shared" si="0"/>
        <v>256.41894444227853</v>
      </c>
      <c r="F89" s="72">
        <f t="shared" si="7"/>
        <v>0</v>
      </c>
      <c r="G89" s="73">
        <f t="shared" si="8"/>
        <v>0</v>
      </c>
      <c r="H89" s="118">
        <f t="shared" si="4"/>
        <v>42229.563012048144</v>
      </c>
      <c r="I89" s="118">
        <f t="shared" si="5"/>
        <v>51770.436987951856</v>
      </c>
      <c r="T89" s="74"/>
      <c r="U89" s="74"/>
      <c r="V89" s="74"/>
      <c r="W89" s="74"/>
      <c r="X89" s="74"/>
    </row>
    <row r="90" spans="1:25" x14ac:dyDescent="0.3">
      <c r="A90" s="105">
        <f t="shared" si="6"/>
        <v>48000</v>
      </c>
      <c r="B90" s="63"/>
      <c r="C90" s="75"/>
      <c r="D90" s="70"/>
      <c r="E90" s="71">
        <f t="shared" si="0"/>
        <v>239.88171362018582</v>
      </c>
      <c r="F90" s="72">
        <f t="shared" si="7"/>
        <v>0</v>
      </c>
      <c r="G90" s="73">
        <f t="shared" si="8"/>
        <v>0</v>
      </c>
      <c r="H90" s="118">
        <f t="shared" si="4"/>
        <v>43234.331064612474</v>
      </c>
      <c r="I90" s="118">
        <f t="shared" si="5"/>
        <v>52765.668935387526</v>
      </c>
      <c r="T90" s="74"/>
      <c r="U90" s="74"/>
      <c r="V90" s="74"/>
      <c r="W90" s="74"/>
      <c r="X90" s="74"/>
    </row>
    <row r="91" spans="1:25" x14ac:dyDescent="0.3">
      <c r="A91" s="105">
        <f t="shared" si="6"/>
        <v>49000</v>
      </c>
      <c r="B91" s="63"/>
      <c r="C91" s="75"/>
      <c r="D91" s="70"/>
      <c r="E91" s="71">
        <f t="shared" si="0"/>
        <v>224.41101867303806</v>
      </c>
      <c r="F91" s="72">
        <f t="shared" si="7"/>
        <v>0</v>
      </c>
      <c r="G91" s="73">
        <f t="shared" si="8"/>
        <v>0</v>
      </c>
      <c r="H91" s="118">
        <f t="shared" si="4"/>
        <v>44239.094351507476</v>
      </c>
      <c r="I91" s="118">
        <f t="shared" si="5"/>
        <v>53760.905648492524</v>
      </c>
      <c r="T91" s="74"/>
      <c r="U91" s="74"/>
      <c r="V91" s="74"/>
      <c r="W91" s="74"/>
      <c r="X91" s="74"/>
    </row>
    <row r="92" spans="1:25" x14ac:dyDescent="0.3">
      <c r="A92" s="105">
        <f t="shared" si="6"/>
        <v>50000</v>
      </c>
      <c r="B92" s="63"/>
      <c r="C92" s="75"/>
      <c r="D92" s="70"/>
      <c r="E92" s="71">
        <f t="shared" si="0"/>
        <v>209.93807548668786</v>
      </c>
      <c r="F92" s="72">
        <f t="shared" si="7"/>
        <v>0</v>
      </c>
      <c r="G92" s="73">
        <f t="shared" si="8"/>
        <v>0</v>
      </c>
      <c r="H92" s="118">
        <f t="shared" si="4"/>
        <v>45243.852877496429</v>
      </c>
      <c r="I92" s="118">
        <f t="shared" si="5"/>
        <v>54756.147122503571</v>
      </c>
      <c r="T92" s="74"/>
      <c r="U92" s="74"/>
      <c r="V92" s="74"/>
      <c r="W92" s="74"/>
      <c r="X92" s="74"/>
    </row>
    <row r="93" spans="1:25" x14ac:dyDescent="0.3">
      <c r="A93" s="105">
        <f t="shared" si="6"/>
        <v>51000</v>
      </c>
      <c r="B93" s="63"/>
      <c r="C93" s="75"/>
      <c r="D93" s="70"/>
      <c r="E93" s="71">
        <f t="shared" si="0"/>
        <v>196.39853604189159</v>
      </c>
      <c r="F93" s="72">
        <f t="shared" si="7"/>
        <v>0</v>
      </c>
      <c r="G93" s="73">
        <f t="shared" si="8"/>
        <v>0</v>
      </c>
      <c r="H93" s="118">
        <f t="shared" si="4"/>
        <v>46248.606647337867</v>
      </c>
      <c r="I93" s="118">
        <f t="shared" si="5"/>
        <v>55751.393352662133</v>
      </c>
      <c r="T93" s="74"/>
      <c r="U93" s="74"/>
      <c r="V93" s="74"/>
      <c r="W93" s="74"/>
      <c r="X93" s="74"/>
    </row>
    <row r="94" spans="1:25" x14ac:dyDescent="0.3">
      <c r="A94" s="105">
        <f t="shared" si="6"/>
        <v>52000</v>
      </c>
      <c r="B94" s="63"/>
      <c r="C94" s="75"/>
      <c r="D94" s="70"/>
      <c r="E94" s="71">
        <f t="shared" si="0"/>
        <v>183.73220231717346</v>
      </c>
      <c r="F94" s="72">
        <f t="shared" si="7"/>
        <v>0</v>
      </c>
      <c r="G94" s="73">
        <f t="shared" si="8"/>
        <v>0</v>
      </c>
      <c r="H94" s="118">
        <f t="shared" si="4"/>
        <v>47253.355665785552</v>
      </c>
      <c r="I94" s="118">
        <f t="shared" si="5"/>
        <v>56746.644334214448</v>
      </c>
      <c r="T94" s="74"/>
      <c r="U94" s="74"/>
      <c r="V94" s="74"/>
      <c r="W94" s="74"/>
      <c r="X94" s="74"/>
    </row>
    <row r="95" spans="1:25" x14ac:dyDescent="0.3">
      <c r="A95" s="105">
        <f t="shared" si="6"/>
        <v>53000</v>
      </c>
      <c r="B95" s="63"/>
      <c r="C95" s="75"/>
      <c r="D95" s="70"/>
      <c r="E95" s="71">
        <f t="shared" si="0"/>
        <v>171.88275864295818</v>
      </c>
      <c r="F95" s="72">
        <f t="shared" si="7"/>
        <v>0</v>
      </c>
      <c r="G95" s="73">
        <f t="shared" si="8"/>
        <v>0</v>
      </c>
      <c r="H95" s="118">
        <f t="shared" si="4"/>
        <v>48258.099937588508</v>
      </c>
      <c r="I95" s="118">
        <f t="shared" si="5"/>
        <v>57741.900062411492</v>
      </c>
      <c r="T95" s="74"/>
      <c r="U95" s="74"/>
      <c r="V95" s="74"/>
      <c r="W95" s="74"/>
      <c r="X95" s="74"/>
    </row>
    <row r="96" spans="1:25" x14ac:dyDescent="0.3">
      <c r="A96" s="105">
        <f t="shared" si="6"/>
        <v>54000</v>
      </c>
      <c r="B96" s="63"/>
      <c r="C96" s="75"/>
      <c r="D96" s="70"/>
      <c r="E96" s="71">
        <f t="shared" si="0"/>
        <v>160.79752131699101</v>
      </c>
      <c r="F96" s="72">
        <f t="shared" si="7"/>
        <v>0</v>
      </c>
      <c r="G96" s="73">
        <f t="shared" si="8"/>
        <v>0</v>
      </c>
      <c r="H96" s="118">
        <f t="shared" si="4"/>
        <v>49262.839467491009</v>
      </c>
      <c r="I96" s="118">
        <f t="shared" si="5"/>
        <v>58737.160532508991</v>
      </c>
      <c r="T96" s="74"/>
      <c r="U96" s="74"/>
      <c r="V96" s="74"/>
      <c r="W96" s="74"/>
      <c r="X96" s="74"/>
    </row>
    <row r="97" spans="1:24" x14ac:dyDescent="0.3">
      <c r="A97" s="105">
        <f t="shared" si="6"/>
        <v>55000</v>
      </c>
      <c r="B97" s="63"/>
      <c r="C97" s="75"/>
      <c r="D97" s="70"/>
      <c r="E97" s="71">
        <f t="shared" ref="E97:E160" si="9">IF(A97&lt;=$C$22,$C$18*EXP(-A97/$C$20),$C$19*EXP(-(A97-$C$22)/$C$21))</f>
        <v>150.42720436781559</v>
      </c>
      <c r="F97" s="72">
        <f t="shared" ref="F97:F128" si="10">IF(A97&lt;=$C$22,IF($C$12*(1-$C$26*(EXP(A97/$C$20)-1))&gt;0,$C$12*(1-$C$26*(EXP(A97/$C$20)-1)),0),IF($C$30*(1-$C$28*(EXP((A97-$C$22)/$C$21)-1))&gt;0,$C$30*(1-$C$28*(EXP((A97-$C$22)/$C$21)-1)),0))</f>
        <v>0</v>
      </c>
      <c r="G97" s="73">
        <f t="shared" ref="G97:G128" si="11">IF(A97&lt;=$C$22,($C$5-$C$8)*(F97/$C$12)^(1/$C$11)+$C$8, ($C$29-$C$8)*(F97/$C$30)^(1/$C$11)+$C$8)</f>
        <v>0</v>
      </c>
      <c r="H97" s="118">
        <f t="shared" si="4"/>
        <v>50267.574260232577</v>
      </c>
      <c r="I97" s="118">
        <f t="shared" si="5"/>
        <v>59732.425739767423</v>
      </c>
      <c r="T97" s="74"/>
      <c r="U97" s="74"/>
      <c r="V97" s="74"/>
      <c r="W97" s="74"/>
      <c r="X97" s="74"/>
    </row>
    <row r="98" spans="1:24" x14ac:dyDescent="0.3">
      <c r="A98" s="105">
        <f t="shared" si="6"/>
        <v>56000</v>
      </c>
      <c r="B98" s="63"/>
      <c r="C98" s="75"/>
      <c r="D98" s="70"/>
      <c r="E98" s="71">
        <f t="shared" si="9"/>
        <v>140.72570042487013</v>
      </c>
      <c r="F98" s="72">
        <f t="shared" si="10"/>
        <v>0</v>
      </c>
      <c r="G98" s="73">
        <f t="shared" si="11"/>
        <v>0</v>
      </c>
      <c r="H98" s="118">
        <f t="shared" ref="H98:H161" si="12">IF($C$15=0,A98-$C$6/2, A98-$C$6*EXP(-A98/$C$15)/2)</f>
        <v>51272.304320548021</v>
      </c>
      <c r="I98" s="118">
        <f t="shared" ref="I98:I161" si="13">IF($C$15=0,A98+$C$6/2, A98+$C$6*EXP(-A98/$C$15)/2)</f>
        <v>60727.695679451979</v>
      </c>
      <c r="T98" s="74"/>
      <c r="U98" s="74"/>
      <c r="V98" s="74"/>
      <c r="W98" s="74"/>
      <c r="X98" s="74"/>
    </row>
    <row r="99" spans="1:24" x14ac:dyDescent="0.3">
      <c r="A99" s="105">
        <f t="shared" si="6"/>
        <v>57000</v>
      </c>
      <c r="B99" s="63"/>
      <c r="C99" s="75"/>
      <c r="D99" s="70"/>
      <c r="E99" s="71">
        <f t="shared" si="9"/>
        <v>131.64987572093293</v>
      </c>
      <c r="F99" s="72">
        <f t="shared" si="10"/>
        <v>0</v>
      </c>
      <c r="G99" s="73">
        <f t="shared" si="11"/>
        <v>0</v>
      </c>
      <c r="H99" s="118">
        <f t="shared" si="12"/>
        <v>52277.029653167381</v>
      </c>
      <c r="I99" s="118">
        <f t="shared" si="13"/>
        <v>61722.970346832619</v>
      </c>
      <c r="T99" s="74"/>
      <c r="U99" s="74"/>
      <c r="V99" s="74"/>
      <c r="W99" s="74"/>
      <c r="X99" s="74"/>
    </row>
    <row r="100" spans="1:24" x14ac:dyDescent="0.3">
      <c r="A100" s="105">
        <f t="shared" si="6"/>
        <v>58000</v>
      </c>
      <c r="B100" s="63"/>
      <c r="C100" s="75"/>
      <c r="D100" s="70"/>
      <c r="E100" s="71">
        <f t="shared" si="9"/>
        <v>123.15937831547711</v>
      </c>
      <c r="F100" s="72">
        <f t="shared" si="10"/>
        <v>0</v>
      </c>
      <c r="G100" s="73">
        <f t="shared" si="11"/>
        <v>0</v>
      </c>
      <c r="H100" s="118">
        <f t="shared" si="12"/>
        <v>53281.750262816007</v>
      </c>
      <c r="I100" s="118">
        <f t="shared" si="13"/>
        <v>62718.249737183993</v>
      </c>
      <c r="T100" s="74"/>
      <c r="U100" s="74"/>
      <c r="V100" s="74"/>
      <c r="W100" s="74"/>
      <c r="X100" s="74"/>
    </row>
    <row r="101" spans="1:24" x14ac:dyDescent="0.3">
      <c r="A101" s="105">
        <f t="shared" si="6"/>
        <v>59000</v>
      </c>
      <c r="B101" s="63"/>
      <c r="C101" s="75"/>
      <c r="D101" s="70"/>
      <c r="E101" s="71">
        <f t="shared" si="9"/>
        <v>115.21645868628043</v>
      </c>
      <c r="F101" s="72">
        <f t="shared" si="10"/>
        <v>0</v>
      </c>
      <c r="G101" s="73">
        <f t="shared" si="11"/>
        <v>0</v>
      </c>
      <c r="H101" s="118">
        <f t="shared" si="12"/>
        <v>54286.466154214504</v>
      </c>
      <c r="I101" s="118">
        <f t="shared" si="13"/>
        <v>63713.533845785496</v>
      </c>
      <c r="T101" s="74"/>
      <c r="U101" s="74"/>
      <c r="V101" s="74"/>
      <c r="W101" s="74"/>
      <c r="X101" s="74"/>
    </row>
    <row r="102" spans="1:24" x14ac:dyDescent="0.3">
      <c r="A102" s="105">
        <f t="shared" si="6"/>
        <v>60000</v>
      </c>
      <c r="B102" s="63"/>
      <c r="C102" s="75"/>
      <c r="D102" s="70"/>
      <c r="E102" s="71">
        <f t="shared" si="9"/>
        <v>107.78580189162211</v>
      </c>
      <c r="F102" s="72">
        <f t="shared" si="10"/>
        <v>0</v>
      </c>
      <c r="G102" s="73">
        <f t="shared" si="11"/>
        <v>0</v>
      </c>
      <c r="H102" s="118">
        <f t="shared" si="12"/>
        <v>55291.177332078754</v>
      </c>
      <c r="I102" s="118">
        <f t="shared" si="13"/>
        <v>64708.822667921246</v>
      </c>
      <c r="T102" s="74"/>
      <c r="U102" s="74"/>
      <c r="V102" s="74"/>
      <c r="W102" s="74"/>
      <c r="X102" s="74"/>
    </row>
    <row r="103" spans="1:24" x14ac:dyDescent="0.3">
      <c r="A103" s="105">
        <f t="shared" si="6"/>
        <v>61000</v>
      </c>
      <c r="B103" s="63"/>
      <c r="C103" s="75"/>
      <c r="D103" s="70"/>
      <c r="E103" s="71">
        <f t="shared" si="9"/>
        <v>100.83437055684668</v>
      </c>
      <c r="F103" s="72">
        <f t="shared" si="10"/>
        <v>0</v>
      </c>
      <c r="G103" s="73">
        <f t="shared" si="11"/>
        <v>0</v>
      </c>
      <c r="H103" s="118">
        <f t="shared" si="12"/>
        <v>56295.883801119955</v>
      </c>
      <c r="I103" s="118">
        <f t="shared" si="13"/>
        <v>65704.116198880045</v>
      </c>
      <c r="T103" s="74"/>
      <c r="U103" s="74"/>
      <c r="V103" s="74"/>
      <c r="W103" s="74"/>
      <c r="X103" s="74"/>
    </row>
    <row r="104" spans="1:24" x14ac:dyDescent="0.3">
      <c r="A104" s="105">
        <f t="shared" si="6"/>
        <v>62000</v>
      </c>
      <c r="B104" s="63"/>
      <c r="C104" s="75"/>
      <c r="D104" s="70"/>
      <c r="E104" s="71">
        <f t="shared" si="9"/>
        <v>94.331257987196537</v>
      </c>
      <c r="F104" s="72">
        <f t="shared" si="10"/>
        <v>0</v>
      </c>
      <c r="G104" s="73">
        <f t="shared" si="11"/>
        <v>0</v>
      </c>
      <c r="H104" s="118">
        <f t="shared" si="12"/>
        <v>57300.585566044552</v>
      </c>
      <c r="I104" s="118">
        <f t="shared" si="13"/>
        <v>66699.414433955448</v>
      </c>
      <c r="T104" s="74"/>
      <c r="U104" s="74"/>
      <c r="V104" s="74"/>
      <c r="W104" s="74"/>
      <c r="X104" s="74"/>
    </row>
    <row r="105" spans="1:24" x14ac:dyDescent="0.3">
      <c r="A105" s="105">
        <f t="shared" si="6"/>
        <v>63000</v>
      </c>
      <c r="B105" s="63"/>
      <c r="C105" s="75"/>
      <c r="D105" s="70"/>
      <c r="E105" s="71">
        <f t="shared" si="9"/>
        <v>88.247550753841963</v>
      </c>
      <c r="F105" s="72">
        <f t="shared" si="10"/>
        <v>0</v>
      </c>
      <c r="G105" s="73">
        <f t="shared" si="11"/>
        <v>0</v>
      </c>
      <c r="H105" s="118">
        <f t="shared" si="12"/>
        <v>58305.282631554335</v>
      </c>
      <c r="I105" s="118">
        <f t="shared" si="13"/>
        <v>67694.717368445665</v>
      </c>
      <c r="T105" s="74"/>
      <c r="U105" s="74"/>
      <c r="V105" s="74"/>
      <c r="W105" s="74"/>
      <c r="X105" s="74"/>
    </row>
    <row r="106" spans="1:24" x14ac:dyDescent="0.3">
      <c r="A106" s="105">
        <f t="shared" si="6"/>
        <v>64000</v>
      </c>
      <c r="B106" s="63"/>
      <c r="C106" s="75"/>
      <c r="D106" s="70"/>
      <c r="E106" s="71">
        <f t="shared" si="9"/>
        <v>82.556200142151312</v>
      </c>
      <c r="F106" s="72">
        <f t="shared" si="10"/>
        <v>0</v>
      </c>
      <c r="G106" s="73">
        <f t="shared" si="11"/>
        <v>0</v>
      </c>
      <c r="H106" s="118">
        <f t="shared" si="12"/>
        <v>59309.975002346357</v>
      </c>
      <c r="I106" s="118">
        <f t="shared" si="13"/>
        <v>68690.024997653643</v>
      </c>
      <c r="T106" s="74"/>
      <c r="U106" s="74"/>
      <c r="V106" s="74"/>
      <c r="W106" s="74"/>
      <c r="X106" s="74"/>
    </row>
    <row r="107" spans="1:24" x14ac:dyDescent="0.3">
      <c r="A107" s="105">
        <f t="shared" si="6"/>
        <v>65000</v>
      </c>
      <c r="B107" s="63"/>
      <c r="C107" s="75"/>
      <c r="D107" s="70"/>
      <c r="E107" s="71">
        <f t="shared" si="9"/>
        <v>77.231901890650803</v>
      </c>
      <c r="F107" s="72">
        <f t="shared" si="10"/>
        <v>0</v>
      </c>
      <c r="G107" s="73">
        <f t="shared" si="11"/>
        <v>0</v>
      </c>
      <c r="H107" s="118">
        <f t="shared" si="12"/>
        <v>60314.662683112983</v>
      </c>
      <c r="I107" s="118">
        <f t="shared" si="13"/>
        <v>69685.337316887017</v>
      </c>
      <c r="T107" s="74"/>
      <c r="U107" s="74"/>
      <c r="V107" s="74"/>
      <c r="W107" s="74"/>
      <c r="X107" s="74"/>
    </row>
    <row r="108" spans="1:24" x14ac:dyDescent="0.3">
      <c r="A108" s="105">
        <f t="shared" si="6"/>
        <v>66000</v>
      </c>
      <c r="B108" s="63"/>
      <c r="C108" s="75"/>
      <c r="D108" s="70"/>
      <c r="E108" s="71">
        <f t="shared" si="9"/>
        <v>72.250983685980444</v>
      </c>
      <c r="F108" s="72">
        <f t="shared" si="10"/>
        <v>0</v>
      </c>
      <c r="G108" s="73">
        <f t="shared" si="11"/>
        <v>0</v>
      </c>
      <c r="H108" s="118">
        <f t="shared" si="12"/>
        <v>61319.345678541904</v>
      </c>
      <c r="I108" s="118">
        <f t="shared" si="13"/>
        <v>70680.654321458089</v>
      </c>
      <c r="T108" s="74"/>
      <c r="U108" s="74"/>
      <c r="V108" s="74"/>
      <c r="W108" s="74"/>
      <c r="X108" s="74"/>
    </row>
    <row r="109" spans="1:24" x14ac:dyDescent="0.3">
      <c r="A109" s="105">
        <f t="shared" ref="A109:A168" si="14">A108+$C$4</f>
        <v>67000</v>
      </c>
      <c r="B109" s="63"/>
      <c r="C109" s="75"/>
      <c r="D109" s="70"/>
      <c r="E109" s="71">
        <f t="shared" si="9"/>
        <v>67.591299913640185</v>
      </c>
      <c r="F109" s="72">
        <f t="shared" si="10"/>
        <v>0</v>
      </c>
      <c r="G109" s="73">
        <f t="shared" si="11"/>
        <v>0</v>
      </c>
      <c r="H109" s="118">
        <f t="shared" si="12"/>
        <v>62324.023993316121</v>
      </c>
      <c r="I109" s="118">
        <f t="shared" si="13"/>
        <v>71675.976006683879</v>
      </c>
      <c r="T109" s="74"/>
      <c r="U109" s="74"/>
      <c r="V109" s="74"/>
      <c r="W109" s="74"/>
      <c r="X109" s="74"/>
    </row>
    <row r="110" spans="1:24" x14ac:dyDescent="0.3">
      <c r="A110" s="105">
        <f t="shared" si="14"/>
        <v>68000</v>
      </c>
      <c r="B110" s="63"/>
      <c r="C110" s="75"/>
      <c r="D110" s="70"/>
      <c r="E110" s="71">
        <f t="shared" si="9"/>
        <v>63.232133196577323</v>
      </c>
      <c r="F110" s="72">
        <f t="shared" si="10"/>
        <v>0</v>
      </c>
      <c r="G110" s="73">
        <f t="shared" si="11"/>
        <v>0</v>
      </c>
      <c r="H110" s="118">
        <f t="shared" si="12"/>
        <v>63328.69763211393</v>
      </c>
      <c r="I110" s="118">
        <f t="shared" si="13"/>
        <v>72671.302367886063</v>
      </c>
      <c r="T110" s="74"/>
      <c r="U110" s="74"/>
      <c r="V110" s="74"/>
      <c r="W110" s="74"/>
      <c r="X110" s="74"/>
    </row>
    <row r="111" spans="1:24" x14ac:dyDescent="0.3">
      <c r="A111" s="105">
        <f t="shared" si="14"/>
        <v>69000</v>
      </c>
      <c r="B111" s="63"/>
      <c r="C111" s="75"/>
      <c r="D111" s="70"/>
      <c r="E111" s="71">
        <f t="shared" si="9"/>
        <v>59.154102283847735</v>
      </c>
      <c r="F111" s="72">
        <f t="shared" si="10"/>
        <v>0</v>
      </c>
      <c r="G111" s="73">
        <f t="shared" si="11"/>
        <v>0</v>
      </c>
      <c r="H111" s="118">
        <f t="shared" si="12"/>
        <v>64333.366599608991</v>
      </c>
      <c r="I111" s="118">
        <f t="shared" si="13"/>
        <v>73666.633400391016</v>
      </c>
      <c r="T111" s="74"/>
      <c r="U111" s="74"/>
      <c r="V111" s="74"/>
      <c r="W111" s="74"/>
      <c r="X111" s="74"/>
    </row>
    <row r="112" spans="1:24" x14ac:dyDescent="0.3">
      <c r="A112" s="105">
        <f t="shared" si="14"/>
        <v>70000</v>
      </c>
      <c r="B112" s="63"/>
      <c r="C112" s="75"/>
      <c r="D112" s="70"/>
      <c r="E112" s="71">
        <f t="shared" si="9"/>
        <v>55.339075879814345</v>
      </c>
      <c r="F112" s="72">
        <f t="shared" si="10"/>
        <v>0</v>
      </c>
      <c r="G112" s="73">
        <f t="shared" si="11"/>
        <v>0</v>
      </c>
      <c r="H112" s="118">
        <f t="shared" si="12"/>
        <v>65338.030900470258</v>
      </c>
      <c r="I112" s="118">
        <f t="shared" si="13"/>
        <v>74661.969099529742</v>
      </c>
      <c r="T112" s="74"/>
      <c r="U112" s="74"/>
      <c r="V112" s="74"/>
      <c r="W112" s="74"/>
      <c r="X112" s="74"/>
    </row>
    <row r="113" spans="1:24" x14ac:dyDescent="0.3">
      <c r="A113" s="105">
        <f t="shared" si="14"/>
        <v>71000</v>
      </c>
      <c r="B113" s="63"/>
      <c r="C113" s="75"/>
      <c r="D113" s="70"/>
      <c r="E113" s="71">
        <f t="shared" si="9"/>
        <v>51.770092030761056</v>
      </c>
      <c r="F113" s="72">
        <f t="shared" si="10"/>
        <v>0</v>
      </c>
      <c r="G113" s="73">
        <f t="shared" si="11"/>
        <v>0</v>
      </c>
      <c r="H113" s="118">
        <f t="shared" si="12"/>
        <v>66342.69053936204</v>
      </c>
      <c r="I113" s="118">
        <f t="shared" si="13"/>
        <v>75657.30946063796</v>
      </c>
      <c r="T113" s="74"/>
      <c r="U113" s="74"/>
      <c r="V113" s="74"/>
      <c r="W113" s="74"/>
      <c r="X113" s="74"/>
    </row>
    <row r="114" spans="1:24" x14ac:dyDescent="0.3">
      <c r="A114" s="105">
        <f t="shared" si="14"/>
        <v>72000</v>
      </c>
      <c r="B114" s="63"/>
      <c r="C114" s="75"/>
      <c r="D114" s="70"/>
      <c r="E114" s="71">
        <f t="shared" si="9"/>
        <v>48.431282710506622</v>
      </c>
      <c r="F114" s="72">
        <f t="shared" si="10"/>
        <v>0</v>
      </c>
      <c r="G114" s="73">
        <f t="shared" si="11"/>
        <v>0</v>
      </c>
      <c r="H114" s="118">
        <f t="shared" si="12"/>
        <v>67347.345520943971</v>
      </c>
      <c r="I114" s="118">
        <f t="shared" si="13"/>
        <v>76652.654479056029</v>
      </c>
      <c r="J114" s="74"/>
      <c r="K114" s="74"/>
      <c r="L114" s="74"/>
      <c r="M114" s="74"/>
      <c r="N114" s="76"/>
      <c r="O114" s="76"/>
      <c r="P114" s="76"/>
      <c r="Q114" s="76"/>
      <c r="R114" s="74"/>
      <c r="S114" s="76"/>
      <c r="T114" s="74"/>
      <c r="U114" s="74"/>
      <c r="V114" s="74"/>
      <c r="W114" s="74"/>
      <c r="X114" s="74"/>
    </row>
    <row r="115" spans="1:24" x14ac:dyDescent="0.3">
      <c r="A115" s="105">
        <f t="shared" si="14"/>
        <v>73000</v>
      </c>
      <c r="B115" s="63"/>
      <c r="C115" s="75"/>
      <c r="D115" s="70"/>
      <c r="E115" s="71">
        <f t="shared" si="9"/>
        <v>45.307803269719976</v>
      </c>
      <c r="F115" s="72">
        <f t="shared" si="10"/>
        <v>0</v>
      </c>
      <c r="G115" s="73">
        <f t="shared" si="11"/>
        <v>0</v>
      </c>
      <c r="H115" s="118">
        <f t="shared" si="12"/>
        <v>68351.995849871033</v>
      </c>
      <c r="I115" s="118">
        <f t="shared" si="13"/>
        <v>77648.004150128967</v>
      </c>
      <c r="J115" s="74"/>
      <c r="K115" s="74"/>
      <c r="L115" s="74"/>
      <c r="M115" s="74"/>
      <c r="N115" s="76"/>
      <c r="O115" s="76"/>
      <c r="P115" s="76"/>
      <c r="Q115" s="76"/>
      <c r="R115" s="74"/>
      <c r="S115" s="76"/>
      <c r="T115" s="74"/>
      <c r="U115" s="74"/>
      <c r="V115" s="74"/>
      <c r="W115" s="74"/>
      <c r="X115" s="74"/>
    </row>
    <row r="116" spans="1:24" x14ac:dyDescent="0.3">
      <c r="A116" s="105">
        <f t="shared" si="14"/>
        <v>74000</v>
      </c>
      <c r="B116" s="63"/>
      <c r="C116" s="75"/>
      <c r="D116" s="70"/>
      <c r="E116" s="71">
        <f t="shared" si="9"/>
        <v>42.385766435261417</v>
      </c>
      <c r="F116" s="72">
        <f t="shared" si="10"/>
        <v>0</v>
      </c>
      <c r="G116" s="73">
        <f t="shared" si="11"/>
        <v>0</v>
      </c>
      <c r="H116" s="118">
        <f t="shared" si="12"/>
        <v>69356.641530793568</v>
      </c>
      <c r="I116" s="118">
        <f t="shared" si="13"/>
        <v>78643.358469206432</v>
      </c>
      <c r="J116" s="74"/>
      <c r="K116" s="74"/>
      <c r="L116" s="74"/>
      <c r="M116" s="74"/>
      <c r="N116" s="76"/>
      <c r="O116" s="76"/>
      <c r="P116" s="76"/>
      <c r="Q116" s="76"/>
      <c r="R116" s="74"/>
      <c r="S116" s="76"/>
      <c r="T116" s="74"/>
      <c r="U116" s="74"/>
      <c r="V116" s="74"/>
      <c r="W116" s="74"/>
      <c r="X116" s="74"/>
    </row>
    <row r="117" spans="1:24" x14ac:dyDescent="0.3">
      <c r="A117" s="105">
        <f t="shared" si="14"/>
        <v>75000</v>
      </c>
      <c r="B117" s="63"/>
      <c r="C117" s="75"/>
      <c r="D117" s="70"/>
      <c r="E117" s="71">
        <f t="shared" si="9"/>
        <v>39.652180566105756</v>
      </c>
      <c r="F117" s="72">
        <f t="shared" si="10"/>
        <v>0</v>
      </c>
      <c r="G117" s="73">
        <f t="shared" si="11"/>
        <v>0</v>
      </c>
      <c r="H117" s="118">
        <f t="shared" si="12"/>
        <v>70361.28256835723</v>
      </c>
      <c r="I117" s="118">
        <f t="shared" si="13"/>
        <v>79638.71743164277</v>
      </c>
      <c r="J117" s="74"/>
      <c r="K117" s="74"/>
      <c r="L117" s="74"/>
      <c r="M117" s="74"/>
      <c r="N117" s="76"/>
      <c r="O117" s="76"/>
      <c r="P117" s="76"/>
      <c r="Q117" s="76"/>
      <c r="R117" s="74"/>
      <c r="S117" s="76"/>
      <c r="T117" s="74"/>
      <c r="U117" s="74"/>
      <c r="V117" s="74"/>
      <c r="W117" s="74"/>
      <c r="X117" s="74"/>
    </row>
    <row r="118" spans="1:24" x14ac:dyDescent="0.3">
      <c r="A118" s="105">
        <f t="shared" si="14"/>
        <v>76000</v>
      </c>
      <c r="B118" s="63"/>
      <c r="C118" s="75"/>
      <c r="D118" s="70"/>
      <c r="E118" s="71">
        <f t="shared" si="9"/>
        <v>37.094891891326874</v>
      </c>
      <c r="F118" s="72">
        <f t="shared" si="10"/>
        <v>0</v>
      </c>
      <c r="G118" s="73">
        <f t="shared" si="11"/>
        <v>0</v>
      </c>
      <c r="H118" s="118">
        <f t="shared" si="12"/>
        <v>71365.918967203092</v>
      </c>
      <c r="I118" s="118">
        <f t="shared" si="13"/>
        <v>80634.081032796908</v>
      </c>
      <c r="J118" s="74"/>
      <c r="K118" s="74"/>
      <c r="L118" s="74"/>
      <c r="M118" s="74"/>
      <c r="N118" s="76"/>
      <c r="O118" s="76"/>
      <c r="P118" s="76"/>
      <c r="Q118" s="76"/>
      <c r="R118" s="74"/>
      <c r="S118" s="76"/>
      <c r="T118" s="74"/>
      <c r="U118" s="74"/>
      <c r="V118" s="74"/>
      <c r="W118" s="74"/>
      <c r="X118" s="74"/>
    </row>
    <row r="119" spans="1:24" x14ac:dyDescent="0.3">
      <c r="A119" s="105">
        <f t="shared" si="14"/>
        <v>77000</v>
      </c>
      <c r="B119" s="63"/>
      <c r="C119" s="75"/>
      <c r="D119" s="70"/>
      <c r="E119" s="71">
        <f t="shared" si="9"/>
        <v>34.70253047332902</v>
      </c>
      <c r="F119" s="72">
        <f t="shared" si="10"/>
        <v>0</v>
      </c>
      <c r="G119" s="73">
        <f t="shared" si="11"/>
        <v>0</v>
      </c>
      <c r="H119" s="118">
        <f t="shared" si="12"/>
        <v>72370.550731967523</v>
      </c>
      <c r="I119" s="118">
        <f t="shared" si="13"/>
        <v>81629.449268032477</v>
      </c>
      <c r="J119" s="74"/>
      <c r="K119" s="74"/>
      <c r="L119" s="74"/>
      <c r="M119" s="74"/>
      <c r="N119" s="76"/>
      <c r="O119" s="76"/>
      <c r="P119" s="76"/>
      <c r="Q119" s="76"/>
      <c r="R119" s="74"/>
      <c r="S119" s="76"/>
      <c r="T119" s="74"/>
      <c r="U119" s="74"/>
      <c r="V119" s="74"/>
      <c r="W119" s="74"/>
      <c r="X119" s="74"/>
    </row>
    <row r="120" spans="1:24" x14ac:dyDescent="0.3">
      <c r="A120" s="105">
        <f t="shared" si="14"/>
        <v>78000</v>
      </c>
      <c r="B120" s="63"/>
      <c r="C120" s="75"/>
      <c r="D120" s="70"/>
      <c r="E120" s="71">
        <f t="shared" si="9"/>
        <v>32.464459656071874</v>
      </c>
      <c r="F120" s="72">
        <f t="shared" si="10"/>
        <v>0</v>
      </c>
      <c r="G120" s="73">
        <f t="shared" si="11"/>
        <v>0</v>
      </c>
      <c r="H120" s="118">
        <f t="shared" si="12"/>
        <v>73375.177867282298</v>
      </c>
      <c r="I120" s="118">
        <f t="shared" si="13"/>
        <v>82624.822132717702</v>
      </c>
      <c r="J120" s="74"/>
      <c r="K120" s="74"/>
      <c r="L120" s="74"/>
      <c r="M120" s="74"/>
      <c r="N120" s="76"/>
      <c r="O120" s="76"/>
      <c r="P120" s="76"/>
      <c r="Q120" s="76"/>
      <c r="R120" s="74"/>
      <c r="S120" s="76"/>
      <c r="T120" s="74"/>
      <c r="U120" s="74"/>
      <c r="V120" s="74"/>
      <c r="W120" s="74"/>
      <c r="X120" s="74"/>
    </row>
    <row r="121" spans="1:24" x14ac:dyDescent="0.3">
      <c r="A121" s="105">
        <f t="shared" si="14"/>
        <v>79000</v>
      </c>
      <c r="B121" s="63"/>
      <c r="C121" s="75"/>
      <c r="D121" s="70"/>
      <c r="E121" s="71">
        <f t="shared" si="9"/>
        <v>30.37072877353237</v>
      </c>
      <c r="F121" s="72">
        <f t="shared" si="10"/>
        <v>0</v>
      </c>
      <c r="G121" s="73">
        <f t="shared" si="11"/>
        <v>0</v>
      </c>
      <c r="H121" s="118">
        <f t="shared" si="12"/>
        <v>74379.800377774562</v>
      </c>
      <c r="I121" s="118">
        <f t="shared" si="13"/>
        <v>83620.199622225438</v>
      </c>
      <c r="J121" s="74"/>
      <c r="K121" s="74"/>
      <c r="L121" s="74"/>
      <c r="M121" s="74"/>
      <c r="N121" s="76"/>
      <c r="O121" s="76"/>
      <c r="P121" s="76"/>
      <c r="Q121" s="76"/>
      <c r="R121" s="74"/>
      <c r="S121" s="76"/>
      <c r="T121" s="74"/>
      <c r="U121" s="74"/>
      <c r="V121" s="74"/>
      <c r="W121" s="74"/>
      <c r="X121" s="74"/>
    </row>
    <row r="122" spans="1:24" x14ac:dyDescent="0.3">
      <c r="A122" s="105">
        <f t="shared" si="14"/>
        <v>80000</v>
      </c>
      <c r="B122" s="63"/>
      <c r="C122" s="75"/>
      <c r="D122" s="70"/>
      <c r="E122" s="71">
        <f t="shared" si="9"/>
        <v>28.412028908140279</v>
      </c>
      <c r="F122" s="72">
        <f t="shared" si="10"/>
        <v>0</v>
      </c>
      <c r="G122" s="73">
        <f t="shared" si="11"/>
        <v>0</v>
      </c>
      <c r="H122" s="118">
        <f t="shared" si="12"/>
        <v>75384.418268066816</v>
      </c>
      <c r="I122" s="118">
        <f t="shared" si="13"/>
        <v>84615.581731933184</v>
      </c>
      <c r="J122" s="74"/>
      <c r="K122" s="74"/>
      <c r="L122" s="74"/>
      <c r="M122" s="74"/>
      <c r="N122" s="76"/>
      <c r="O122" s="76"/>
      <c r="P122" s="76"/>
      <c r="Q122" s="76"/>
      <c r="R122" s="74"/>
      <c r="S122" s="76"/>
      <c r="T122" s="74"/>
      <c r="U122" s="74"/>
      <c r="V122" s="74"/>
      <c r="W122" s="74"/>
      <c r="X122" s="74"/>
    </row>
    <row r="123" spans="1:24" x14ac:dyDescent="0.3">
      <c r="A123" s="105">
        <f t="shared" si="14"/>
        <v>81000</v>
      </c>
      <c r="B123" s="63"/>
      <c r="C123" s="75"/>
      <c r="D123" s="70"/>
      <c r="E123" s="71">
        <f t="shared" si="9"/>
        <v>26.579651502485483</v>
      </c>
      <c r="F123" s="72">
        <f t="shared" si="10"/>
        <v>0</v>
      </c>
      <c r="G123" s="73">
        <f t="shared" si="11"/>
        <v>0</v>
      </c>
      <c r="H123" s="118">
        <f t="shared" si="12"/>
        <v>76389.031542776967</v>
      </c>
      <c r="I123" s="118">
        <f t="shared" si="13"/>
        <v>85610.968457223033</v>
      </c>
      <c r="J123" s="74"/>
      <c r="K123" s="74"/>
      <c r="L123" s="74"/>
      <c r="M123" s="74"/>
      <c r="N123" s="76"/>
      <c r="O123" s="76"/>
      <c r="P123" s="76"/>
      <c r="Q123" s="76"/>
      <c r="R123" s="74"/>
      <c r="S123" s="76"/>
      <c r="T123" s="74"/>
      <c r="U123" s="74"/>
      <c r="V123" s="74"/>
      <c r="W123" s="74"/>
      <c r="X123" s="74"/>
    </row>
    <row r="124" spans="1:24" x14ac:dyDescent="0.3">
      <c r="A124" s="105">
        <f t="shared" si="14"/>
        <v>82000</v>
      </c>
      <c r="B124" s="63"/>
      <c r="C124" s="75"/>
      <c r="D124" s="70"/>
      <c r="E124" s="71">
        <f t="shared" si="9"/>
        <v>24.865449640281309</v>
      </c>
      <c r="F124" s="72">
        <f t="shared" si="10"/>
        <v>0</v>
      </c>
      <c r="G124" s="73">
        <f t="shared" si="11"/>
        <v>0</v>
      </c>
      <c r="H124" s="118">
        <f t="shared" si="12"/>
        <v>77393.640206518263</v>
      </c>
      <c r="I124" s="118">
        <f t="shared" si="13"/>
        <v>86606.359793481737</v>
      </c>
      <c r="S124" s="74"/>
      <c r="T124" s="74"/>
      <c r="U124" s="74"/>
      <c r="V124" s="74"/>
      <c r="W124" s="74"/>
      <c r="X124" s="74"/>
    </row>
    <row r="125" spans="1:24" x14ac:dyDescent="0.3">
      <c r="A125" s="105">
        <f t="shared" si="14"/>
        <v>83000</v>
      </c>
      <c r="B125" s="63"/>
      <c r="C125" s="75"/>
      <c r="D125" s="70"/>
      <c r="E125" s="71">
        <f t="shared" si="9"/>
        <v>23.261801824435071</v>
      </c>
      <c r="F125" s="72">
        <f t="shared" si="10"/>
        <v>0</v>
      </c>
      <c r="G125" s="73">
        <f t="shared" si="11"/>
        <v>0</v>
      </c>
      <c r="H125" s="118">
        <f t="shared" si="12"/>
        <v>78398.244263899382</v>
      </c>
      <c r="I125" s="118">
        <f t="shared" si="13"/>
        <v>87601.755736100618</v>
      </c>
      <c r="S125" s="74"/>
      <c r="T125" s="74"/>
      <c r="U125" s="74"/>
      <c r="V125" s="74"/>
      <c r="W125" s="74"/>
      <c r="X125" s="74"/>
    </row>
    <row r="126" spans="1:24" x14ac:dyDescent="0.3">
      <c r="A126" s="105">
        <f t="shared" si="14"/>
        <v>84000</v>
      </c>
      <c r="B126" s="63"/>
      <c r="C126" s="75"/>
      <c r="D126" s="70"/>
      <c r="E126" s="71">
        <f t="shared" si="9"/>
        <v>21.761578091180247</v>
      </c>
      <c r="F126" s="72">
        <f t="shared" si="10"/>
        <v>0</v>
      </c>
      <c r="G126" s="73">
        <f t="shared" si="11"/>
        <v>0</v>
      </c>
      <c r="H126" s="118">
        <f t="shared" si="12"/>
        <v>79402.843719524375</v>
      </c>
      <c r="I126" s="118">
        <f t="shared" si="13"/>
        <v>88597.156280475625</v>
      </c>
      <c r="S126" s="74"/>
      <c r="T126" s="74"/>
      <c r="U126" s="74"/>
      <c r="V126" s="74"/>
      <c r="W126" s="74"/>
      <c r="X126" s="74"/>
    </row>
    <row r="127" spans="1:24" x14ac:dyDescent="0.3">
      <c r="A127" s="105">
        <f t="shared" si="14"/>
        <v>85000</v>
      </c>
      <c r="B127" s="63"/>
      <c r="C127" s="75"/>
      <c r="D127" s="70"/>
      <c r="E127" s="71">
        <f t="shared" si="9"/>
        <v>20.358108309610145</v>
      </c>
      <c r="F127" s="72">
        <f t="shared" si="10"/>
        <v>0</v>
      </c>
      <c r="G127" s="73">
        <f t="shared" si="11"/>
        <v>0</v>
      </c>
      <c r="H127" s="118">
        <f t="shared" si="12"/>
        <v>80407.438577992711</v>
      </c>
      <c r="I127" s="118">
        <f t="shared" si="13"/>
        <v>89592.561422007289</v>
      </c>
      <c r="S127" s="74"/>
      <c r="T127" s="74"/>
      <c r="U127" s="74"/>
      <c r="V127" s="74"/>
      <c r="W127" s="74"/>
      <c r="X127" s="74"/>
    </row>
    <row r="128" spans="1:24" x14ac:dyDescent="0.3">
      <c r="A128" s="105">
        <f t="shared" si="14"/>
        <v>86000</v>
      </c>
      <c r="B128" s="63"/>
      <c r="C128" s="75"/>
      <c r="D128" s="70"/>
      <c r="E128" s="71">
        <f t="shared" si="9"/>
        <v>19.045152525670513</v>
      </c>
      <c r="F128" s="72">
        <f t="shared" si="10"/>
        <v>0</v>
      </c>
      <c r="G128" s="73">
        <f t="shared" si="11"/>
        <v>0</v>
      </c>
      <c r="H128" s="118">
        <f t="shared" si="12"/>
        <v>81412.028843899243</v>
      </c>
      <c r="I128" s="118">
        <f t="shared" si="13"/>
        <v>90587.971156100757</v>
      </c>
      <c r="S128" s="74"/>
      <c r="T128" s="74"/>
      <c r="U128" s="74"/>
      <c r="V128" s="74"/>
      <c r="W128" s="74"/>
      <c r="X128" s="74"/>
    </row>
    <row r="129" spans="1:24" x14ac:dyDescent="0.3">
      <c r="A129" s="105">
        <f t="shared" si="14"/>
        <v>87000</v>
      </c>
      <c r="B129" s="63"/>
      <c r="C129" s="75"/>
      <c r="D129" s="70"/>
      <c r="E129" s="71">
        <f t="shared" si="9"/>
        <v>17.816873218757312</v>
      </c>
      <c r="F129" s="72">
        <f t="shared" ref="F129:F161" si="15">IF(A129&lt;=$C$22,IF($C$12*(1-$C$26*(EXP(A129/$C$20)-1))&gt;0,$C$12*(1-$C$26*(EXP(A129/$C$20)-1)),0),IF($C$30*(1-$C$28*(EXP((A129-$C$22)/$C$21)-1))&gt;0,$C$30*(1-$C$28*(EXP((A129-$C$22)/$C$21)-1)),0))</f>
        <v>0</v>
      </c>
      <c r="G129" s="73">
        <f t="shared" ref="G129:G160" si="16">IF(A129&lt;=$C$22,($C$5-$C$8)*(F129/$C$12)^(1/$C$11)+$C$8, ($C$29-$C$8)*(F129/$C$30)^(1/$C$11)+$C$8)</f>
        <v>0</v>
      </c>
      <c r="H129" s="118">
        <f t="shared" si="12"/>
        <v>82416.614521834243</v>
      </c>
      <c r="I129" s="118">
        <f t="shared" si="13"/>
        <v>91583.385478165757</v>
      </c>
      <c r="S129" s="74"/>
      <c r="T129" s="74"/>
      <c r="U129" s="74"/>
      <c r="V129" s="74"/>
      <c r="W129" s="74"/>
      <c r="X129" s="74"/>
    </row>
    <row r="130" spans="1:24" x14ac:dyDescent="0.3">
      <c r="A130" s="105">
        <f t="shared" si="14"/>
        <v>88000</v>
      </c>
      <c r="B130" s="63"/>
      <c r="C130" s="75"/>
      <c r="D130" s="70"/>
      <c r="E130" s="71">
        <f t="shared" si="9"/>
        <v>16.66780934757023</v>
      </c>
      <c r="F130" s="72">
        <f t="shared" si="15"/>
        <v>0</v>
      </c>
      <c r="G130" s="73">
        <f t="shared" si="16"/>
        <v>0</v>
      </c>
      <c r="H130" s="118">
        <f t="shared" si="12"/>
        <v>83421.195616383367</v>
      </c>
      <c r="I130" s="118">
        <f t="shared" si="13"/>
        <v>92578.804383616633</v>
      </c>
      <c r="S130" s="74"/>
      <c r="T130" s="74"/>
      <c r="U130" s="74"/>
      <c r="V130" s="74"/>
      <c r="W130" s="74"/>
      <c r="X130" s="74"/>
    </row>
    <row r="131" spans="1:24" x14ac:dyDescent="0.3">
      <c r="A131" s="105">
        <f t="shared" si="14"/>
        <v>89000</v>
      </c>
      <c r="B131" s="63"/>
      <c r="C131" s="75"/>
      <c r="D131" s="70"/>
      <c r="E131" s="71">
        <f t="shared" si="9"/>
        <v>15.592852069827247</v>
      </c>
      <c r="F131" s="72">
        <f t="shared" si="15"/>
        <v>0</v>
      </c>
      <c r="G131" s="73">
        <f t="shared" si="16"/>
        <v>0</v>
      </c>
      <c r="H131" s="118">
        <f t="shared" si="12"/>
        <v>84425.772132127735</v>
      </c>
      <c r="I131" s="118">
        <f t="shared" si="13"/>
        <v>93574.227867872265</v>
      </c>
      <c r="S131" s="74"/>
      <c r="T131" s="74"/>
      <c r="U131" s="74"/>
      <c r="V131" s="74"/>
      <c r="W131" s="74"/>
      <c r="X131" s="74"/>
    </row>
    <row r="132" spans="1:24" x14ac:dyDescent="0.3">
      <c r="A132" s="105">
        <f t="shared" si="14"/>
        <v>90000</v>
      </c>
      <c r="B132" s="63"/>
      <c r="C132" s="75"/>
      <c r="D132" s="70"/>
      <c r="E132" s="71">
        <f t="shared" si="9"/>
        <v>14.587222027888112</v>
      </c>
      <c r="F132" s="72">
        <f t="shared" si="15"/>
        <v>0</v>
      </c>
      <c r="G132" s="73">
        <f t="shared" si="16"/>
        <v>0</v>
      </c>
      <c r="H132" s="118">
        <f t="shared" si="12"/>
        <v>85430.344073643864</v>
      </c>
      <c r="I132" s="118">
        <f t="shared" si="13"/>
        <v>94569.655926356136</v>
      </c>
      <c r="S132" s="74"/>
      <c r="T132" s="74"/>
      <c r="U132" s="74"/>
      <c r="V132" s="74"/>
      <c r="W132" s="74"/>
      <c r="X132" s="74"/>
    </row>
    <row r="133" spans="1:24" x14ac:dyDescent="0.3">
      <c r="A133" s="105">
        <f t="shared" si="14"/>
        <v>91000</v>
      </c>
      <c r="B133" s="63"/>
      <c r="C133" s="75"/>
      <c r="D133" s="70"/>
      <c r="E133" s="71">
        <f t="shared" si="9"/>
        <v>13.646448099296398</v>
      </c>
      <c r="F133" s="72">
        <f t="shared" si="15"/>
        <v>0</v>
      </c>
      <c r="G133" s="73">
        <f t="shared" si="16"/>
        <v>0</v>
      </c>
      <c r="H133" s="118">
        <f t="shared" si="12"/>
        <v>86434.911445503676</v>
      </c>
      <c r="I133" s="118">
        <f t="shared" si="13"/>
        <v>95565.088554496324</v>
      </c>
      <c r="S133" s="74"/>
      <c r="T133" s="74"/>
      <c r="U133" s="74"/>
      <c r="V133" s="74"/>
      <c r="W133" s="74"/>
      <c r="X133" s="74"/>
    </row>
    <row r="134" spans="1:24" x14ac:dyDescent="0.3">
      <c r="A134" s="105">
        <f t="shared" si="14"/>
        <v>92000</v>
      </c>
      <c r="B134" s="63"/>
      <c r="C134" s="75"/>
      <c r="D134" s="70"/>
      <c r="E134" s="71">
        <f t="shared" si="9"/>
        <v>12.766347517763228</v>
      </c>
      <c r="F134" s="72">
        <f t="shared" si="15"/>
        <v>0</v>
      </c>
      <c r="G134" s="73">
        <f t="shared" si="16"/>
        <v>0</v>
      </c>
      <c r="H134" s="118">
        <f t="shared" si="12"/>
        <v>87439.474252274551</v>
      </c>
      <c r="I134" s="118">
        <f t="shared" si="13"/>
        <v>96560.525747725449</v>
      </c>
      <c r="S134" s="74"/>
      <c r="T134" s="74"/>
      <c r="U134" s="74"/>
      <c r="V134" s="74"/>
      <c r="W134" s="74"/>
      <c r="X134" s="74"/>
    </row>
    <row r="135" spans="1:24" x14ac:dyDescent="0.3">
      <c r="A135" s="105">
        <f t="shared" si="14"/>
        <v>93000</v>
      </c>
      <c r="B135" s="63"/>
      <c r="C135" s="75"/>
      <c r="D135" s="70"/>
      <c r="E135" s="71">
        <f t="shared" si="9"/>
        <v>11.943007276208556</v>
      </c>
      <c r="F135" s="72">
        <f t="shared" si="15"/>
        <v>0</v>
      </c>
      <c r="G135" s="73">
        <f t="shared" si="16"/>
        <v>0</v>
      </c>
      <c r="H135" s="118">
        <f t="shared" si="12"/>
        <v>88444.0324985193</v>
      </c>
      <c r="I135" s="118">
        <f t="shared" si="13"/>
        <v>97555.9675014807</v>
      </c>
      <c r="S135" s="74"/>
      <c r="T135" s="74"/>
      <c r="U135" s="74"/>
      <c r="V135" s="74"/>
      <c r="W135" s="74"/>
      <c r="X135" s="74"/>
    </row>
    <row r="136" spans="1:24" x14ac:dyDescent="0.3">
      <c r="A136" s="105">
        <f t="shared" si="14"/>
        <v>94000</v>
      </c>
      <c r="B136" s="63"/>
      <c r="C136" s="75"/>
      <c r="D136" s="70"/>
      <c r="E136" s="71">
        <f t="shared" si="9"/>
        <v>11.172766729176534</v>
      </c>
      <c r="F136" s="72">
        <f t="shared" si="15"/>
        <v>0</v>
      </c>
      <c r="G136" s="73">
        <f t="shared" si="16"/>
        <v>0</v>
      </c>
      <c r="H136" s="118">
        <f t="shared" si="12"/>
        <v>89448.586188796166</v>
      </c>
      <c r="I136" s="118">
        <f t="shared" si="13"/>
        <v>98551.413811203834</v>
      </c>
      <c r="S136" s="74"/>
      <c r="T136" s="74"/>
      <c r="U136" s="74"/>
      <c r="V136" s="74"/>
      <c r="W136" s="74"/>
      <c r="X136" s="74"/>
    </row>
    <row r="137" spans="1:24" x14ac:dyDescent="0.3">
      <c r="A137" s="105">
        <f t="shared" si="14"/>
        <v>95000</v>
      </c>
      <c r="B137" s="63"/>
      <c r="C137" s="75"/>
      <c r="D137" s="70"/>
      <c r="E137" s="71">
        <f t="shared" si="9"/>
        <v>10.452201317273509</v>
      </c>
      <c r="F137" s="72">
        <f t="shared" si="15"/>
        <v>0</v>
      </c>
      <c r="G137" s="73">
        <f t="shared" si="16"/>
        <v>0</v>
      </c>
      <c r="H137" s="118">
        <f t="shared" si="12"/>
        <v>90453.135327658849</v>
      </c>
      <c r="I137" s="118">
        <f t="shared" si="13"/>
        <v>99546.864672341151</v>
      </c>
      <c r="S137" s="74"/>
      <c r="T137" s="74"/>
      <c r="U137" s="74"/>
      <c r="V137" s="74"/>
      <c r="W137" s="74"/>
      <c r="X137" s="74"/>
    </row>
    <row r="138" spans="1:24" x14ac:dyDescent="0.3">
      <c r="A138" s="105">
        <f t="shared" si="14"/>
        <v>96000</v>
      </c>
      <c r="B138" s="63"/>
      <c r="C138" s="75"/>
      <c r="D138" s="70"/>
      <c r="E138" s="71">
        <f t="shared" si="9"/>
        <v>9.7781073412660469</v>
      </c>
      <c r="F138" s="72">
        <f t="shared" si="15"/>
        <v>0</v>
      </c>
      <c r="G138" s="73">
        <f t="shared" si="16"/>
        <v>0</v>
      </c>
      <c r="H138" s="118">
        <f t="shared" si="12"/>
        <v>91457.679919656468</v>
      </c>
      <c r="I138" s="118">
        <f t="shared" si="13"/>
        <v>100542.32008034353</v>
      </c>
      <c r="S138" s="74"/>
      <c r="T138" s="74"/>
      <c r="U138" s="74"/>
      <c r="V138" s="74"/>
      <c r="W138" s="74"/>
      <c r="X138" s="74"/>
    </row>
    <row r="139" spans="1:24" x14ac:dyDescent="0.3">
      <c r="A139" s="105">
        <f t="shared" si="14"/>
        <v>97000</v>
      </c>
      <c r="B139" s="63"/>
      <c r="C139" s="75"/>
      <c r="D139" s="70"/>
      <c r="E139" s="71">
        <f t="shared" si="9"/>
        <v>9.1474877181433296</v>
      </c>
      <c r="F139" s="72">
        <f t="shared" si="15"/>
        <v>0</v>
      </c>
      <c r="G139" s="73">
        <f t="shared" si="16"/>
        <v>0</v>
      </c>
      <c r="H139" s="118">
        <f t="shared" si="12"/>
        <v>92462.21996933363</v>
      </c>
      <c r="I139" s="118">
        <f t="shared" si="13"/>
        <v>101537.78003066637</v>
      </c>
      <c r="S139" s="74"/>
      <c r="T139" s="74"/>
      <c r="U139" s="74"/>
      <c r="V139" s="74"/>
      <c r="W139" s="74"/>
      <c r="X139" s="74"/>
    </row>
    <row r="140" spans="1:24" x14ac:dyDescent="0.3">
      <c r="A140" s="105">
        <f t="shared" si="14"/>
        <v>98000</v>
      </c>
      <c r="B140" s="63"/>
      <c r="C140" s="75"/>
      <c r="D140" s="70"/>
      <c r="E140" s="71">
        <f t="shared" si="9"/>
        <v>8.5575386558140121</v>
      </c>
      <c r="F140" s="72">
        <f t="shared" si="15"/>
        <v>0</v>
      </c>
      <c r="G140" s="73">
        <f t="shared" si="16"/>
        <v>0</v>
      </c>
      <c r="H140" s="118">
        <f t="shared" si="12"/>
        <v>93466.755481230401</v>
      </c>
      <c r="I140" s="118">
        <f t="shared" si="13"/>
        <v>102533.2445187696</v>
      </c>
      <c r="S140" s="74"/>
      <c r="T140" s="74"/>
      <c r="U140" s="74"/>
      <c r="V140" s="74"/>
      <c r="W140" s="74"/>
      <c r="X140" s="74"/>
    </row>
    <row r="141" spans="1:24" x14ac:dyDescent="0.3">
      <c r="A141" s="105">
        <f t="shared" si="14"/>
        <v>99000</v>
      </c>
      <c r="B141" s="63"/>
      <c r="C141" s="75"/>
      <c r="D141" s="70"/>
      <c r="E141" s="71">
        <f t="shared" si="9"/>
        <v>8.0056371871920913</v>
      </c>
      <c r="F141" s="72">
        <f t="shared" si="15"/>
        <v>0</v>
      </c>
      <c r="G141" s="73">
        <f t="shared" si="16"/>
        <v>0</v>
      </c>
      <c r="H141" s="118">
        <f t="shared" si="12"/>
        <v>94471.286459882263</v>
      </c>
      <c r="I141" s="118">
        <f t="shared" si="13"/>
        <v>103528.71354011774</v>
      </c>
      <c r="S141" s="74"/>
      <c r="T141" s="74"/>
      <c r="U141" s="74"/>
      <c r="V141" s="74"/>
      <c r="W141" s="74"/>
      <c r="X141" s="74"/>
    </row>
    <row r="142" spans="1:24" x14ac:dyDescent="0.3">
      <c r="A142" s="105">
        <f t="shared" si="14"/>
        <v>100000</v>
      </c>
      <c r="B142" s="63"/>
      <c r="C142" s="75"/>
      <c r="D142" s="70"/>
      <c r="E142" s="71">
        <f t="shared" si="9"/>
        <v>7.4893295082470761</v>
      </c>
      <c r="F142" s="72">
        <f t="shared" si="15"/>
        <v>0</v>
      </c>
      <c r="G142" s="73">
        <f t="shared" si="16"/>
        <v>0</v>
      </c>
      <c r="H142" s="118">
        <f t="shared" si="12"/>
        <v>95475.812909820204</v>
      </c>
      <c r="I142" s="118">
        <f t="shared" si="13"/>
        <v>104524.1870901798</v>
      </c>
      <c r="S142" s="74"/>
      <c r="T142" s="74"/>
      <c r="U142" s="74"/>
      <c r="V142" s="74"/>
      <c r="W142" s="74"/>
      <c r="X142" s="74"/>
    </row>
    <row r="143" spans="1:24" x14ac:dyDescent="0.3">
      <c r="A143" s="105">
        <f t="shared" si="14"/>
        <v>101000</v>
      </c>
      <c r="B143" s="63"/>
      <c r="C143" s="75"/>
      <c r="D143" s="70"/>
      <c r="E143" s="71">
        <f t="shared" si="9"/>
        <v>7.0063200681685522</v>
      </c>
      <c r="F143" s="72">
        <f t="shared" si="15"/>
        <v>0</v>
      </c>
      <c r="G143" s="73">
        <f t="shared" si="16"/>
        <v>0</v>
      </c>
      <c r="H143" s="118">
        <f t="shared" si="12"/>
        <v>96480.334835570684</v>
      </c>
      <c r="I143" s="118">
        <f t="shared" si="13"/>
        <v>105519.66516442932</v>
      </c>
      <c r="S143" s="74"/>
      <c r="T143" s="74"/>
      <c r="U143" s="74"/>
      <c r="V143" s="74"/>
      <c r="W143" s="74"/>
      <c r="X143" s="74"/>
    </row>
    <row r="144" spans="1:24" x14ac:dyDescent="0.3">
      <c r="A144" s="105">
        <f t="shared" si="14"/>
        <v>102000</v>
      </c>
      <c r="B144" s="63"/>
      <c r="D144" s="70"/>
      <c r="E144" s="71">
        <f t="shared" si="9"/>
        <v>6.5544613631388762</v>
      </c>
      <c r="F144" s="72">
        <f t="shared" si="15"/>
        <v>0</v>
      </c>
      <c r="G144" s="73">
        <f t="shared" si="16"/>
        <v>0</v>
      </c>
      <c r="H144" s="118">
        <f t="shared" si="12"/>
        <v>97484.852241655622</v>
      </c>
      <c r="I144" s="118">
        <f t="shared" si="13"/>
        <v>106515.14775834438</v>
      </c>
    </row>
    <row r="145" spans="1:9" x14ac:dyDescent="0.3">
      <c r="A145" s="105">
        <f t="shared" si="14"/>
        <v>103000</v>
      </c>
      <c r="B145" s="63"/>
      <c r="D145" s="70"/>
      <c r="E145" s="71">
        <f t="shared" si="9"/>
        <v>6.131744388336279</v>
      </c>
      <c r="F145" s="72">
        <f t="shared" si="15"/>
        <v>0</v>
      </c>
      <c r="G145" s="73">
        <f t="shared" si="16"/>
        <v>0</v>
      </c>
      <c r="H145" s="118">
        <f t="shared" si="12"/>
        <v>98489.365132592415</v>
      </c>
      <c r="I145" s="118">
        <f t="shared" si="13"/>
        <v>107510.63486740759</v>
      </c>
    </row>
    <row r="146" spans="1:9" x14ac:dyDescent="0.3">
      <c r="A146" s="105">
        <f t="shared" si="14"/>
        <v>104000</v>
      </c>
      <c r="B146" s="63"/>
      <c r="D146" s="70"/>
      <c r="E146" s="71">
        <f t="shared" si="9"/>
        <v>5.7362897057170148</v>
      </c>
      <c r="F146" s="72">
        <f t="shared" si="15"/>
        <v>0</v>
      </c>
      <c r="G146" s="73">
        <f t="shared" si="16"/>
        <v>0</v>
      </c>
      <c r="H146" s="118">
        <f t="shared" si="12"/>
        <v>99493.873512893973</v>
      </c>
      <c r="I146" s="118">
        <f t="shared" si="13"/>
        <v>108506.12648710603</v>
      </c>
    </row>
    <row r="147" spans="1:9" x14ac:dyDescent="0.3">
      <c r="A147" s="105">
        <f t="shared" si="14"/>
        <v>105000</v>
      </c>
      <c r="B147" s="63"/>
      <c r="D147" s="70"/>
      <c r="E147" s="71">
        <f t="shared" si="9"/>
        <v>5.3663390878632313</v>
      </c>
      <c r="F147" s="72">
        <f t="shared" si="15"/>
        <v>0</v>
      </c>
      <c r="G147" s="73">
        <f t="shared" si="16"/>
        <v>0</v>
      </c>
      <c r="H147" s="118">
        <f t="shared" si="12"/>
        <v>100498.37738706867</v>
      </c>
      <c r="I147" s="118">
        <f t="shared" si="13"/>
        <v>109501.62261293133</v>
      </c>
    </row>
    <row r="148" spans="1:9" x14ac:dyDescent="0.3">
      <c r="A148" s="105">
        <f t="shared" si="14"/>
        <v>106000</v>
      </c>
      <c r="B148" s="63"/>
      <c r="D148" s="70"/>
      <c r="E148" s="71">
        <f t="shared" si="9"/>
        <v>5.0202477007442505</v>
      </c>
      <c r="F148" s="72">
        <f t="shared" si="15"/>
        <v>0</v>
      </c>
      <c r="G148" s="73">
        <f t="shared" si="16"/>
        <v>0</v>
      </c>
      <c r="H148" s="118">
        <f t="shared" si="12"/>
        <v>101502.87675962038</v>
      </c>
      <c r="I148" s="118">
        <f t="shared" si="13"/>
        <v>110497.12324037962</v>
      </c>
    </row>
    <row r="149" spans="1:9" x14ac:dyDescent="0.3">
      <c r="A149" s="105">
        <f t="shared" si="14"/>
        <v>107000</v>
      </c>
      <c r="B149" s="63"/>
      <c r="D149" s="70"/>
      <c r="E149" s="71">
        <f t="shared" si="9"/>
        <v>4.6964767906351659</v>
      </c>
      <c r="F149" s="72">
        <f t="shared" si="15"/>
        <v>0</v>
      </c>
      <c r="G149" s="73">
        <f t="shared" si="16"/>
        <v>0</v>
      </c>
      <c r="H149" s="118">
        <f t="shared" si="12"/>
        <v>102507.37163504848</v>
      </c>
      <c r="I149" s="118">
        <f t="shared" si="13"/>
        <v>111492.62836495152</v>
      </c>
    </row>
    <row r="150" spans="1:9" x14ac:dyDescent="0.3">
      <c r="A150" s="105">
        <f t="shared" si="14"/>
        <v>108000</v>
      </c>
      <c r="B150" s="63"/>
      <c r="D150" s="70"/>
      <c r="E150" s="71">
        <f t="shared" si="9"/>
        <v>4.3935868426780731</v>
      </c>
      <c r="F150" s="72">
        <f t="shared" si="15"/>
        <v>0</v>
      </c>
      <c r="G150" s="73">
        <f t="shared" si="16"/>
        <v>0</v>
      </c>
      <c r="H150" s="118">
        <f t="shared" si="12"/>
        <v>103511.86201784783</v>
      </c>
      <c r="I150" s="118">
        <f t="shared" si="13"/>
        <v>112488.13798215217</v>
      </c>
    </row>
    <row r="151" spans="1:9" x14ac:dyDescent="0.3">
      <c r="A151" s="105">
        <f t="shared" si="14"/>
        <v>109000</v>
      </c>
      <c r="B151" s="63"/>
      <c r="D151" s="70"/>
      <c r="E151" s="71">
        <f t="shared" si="9"/>
        <v>4.1102311806683467</v>
      </c>
      <c r="F151" s="72">
        <f t="shared" si="15"/>
        <v>0</v>
      </c>
      <c r="G151" s="73">
        <f t="shared" si="16"/>
        <v>0</v>
      </c>
      <c r="H151" s="118">
        <f t="shared" si="12"/>
        <v>104516.34791250882</v>
      </c>
      <c r="I151" s="118">
        <f t="shared" si="13"/>
        <v>113483.65208749118</v>
      </c>
    </row>
    <row r="152" spans="1:9" x14ac:dyDescent="0.3">
      <c r="A152" s="105">
        <f t="shared" si="14"/>
        <v>110000</v>
      </c>
      <c r="B152" s="63"/>
      <c r="D152" s="70"/>
      <c r="E152" s="71">
        <f t="shared" si="9"/>
        <v>3.8451499796099919</v>
      </c>
      <c r="F152" s="72">
        <f t="shared" si="15"/>
        <v>0</v>
      </c>
      <c r="G152" s="73">
        <f t="shared" si="16"/>
        <v>0</v>
      </c>
      <c r="H152" s="118">
        <f t="shared" si="12"/>
        <v>105520.82932351736</v>
      </c>
      <c r="I152" s="118">
        <f t="shared" si="13"/>
        <v>114479.17067648264</v>
      </c>
    </row>
    <row r="153" spans="1:9" x14ac:dyDescent="0.3">
      <c r="A153" s="105">
        <f t="shared" si="14"/>
        <v>111000</v>
      </c>
      <c r="B153" s="63"/>
      <c r="D153" s="70"/>
      <c r="E153" s="71">
        <f t="shared" si="9"/>
        <v>3.5971646644193309</v>
      </c>
      <c r="F153" s="72">
        <f t="shared" si="15"/>
        <v>0</v>
      </c>
      <c r="G153" s="73">
        <f t="shared" si="16"/>
        <v>0</v>
      </c>
      <c r="H153" s="118">
        <f t="shared" si="12"/>
        <v>106525.30625535485</v>
      </c>
      <c r="I153" s="118">
        <f t="shared" si="13"/>
        <v>115474.69374464515</v>
      </c>
    </row>
    <row r="154" spans="1:9" x14ac:dyDescent="0.3">
      <c r="A154" s="105">
        <f t="shared" si="14"/>
        <v>112000</v>
      </c>
      <c r="B154" s="63"/>
      <c r="D154" s="70"/>
      <c r="E154" s="71">
        <f t="shared" si="9"/>
        <v>3.3651726698731999</v>
      </c>
      <c r="F154" s="72">
        <f t="shared" si="15"/>
        <v>0</v>
      </c>
      <c r="G154" s="73">
        <f t="shared" si="16"/>
        <v>0</v>
      </c>
      <c r="H154" s="118">
        <f t="shared" si="12"/>
        <v>107529.77871249821</v>
      </c>
      <c r="I154" s="118">
        <f t="shared" si="13"/>
        <v>116470.22128750179</v>
      </c>
    </row>
    <row r="155" spans="1:9" x14ac:dyDescent="0.3">
      <c r="A155" s="105">
        <f t="shared" si="14"/>
        <v>113000</v>
      </c>
      <c r="B155" s="63"/>
      <c r="D155" s="70"/>
      <c r="E155" s="71">
        <f t="shared" si="9"/>
        <v>3.1481425385038744</v>
      </c>
      <c r="F155" s="72">
        <f t="shared" si="15"/>
        <v>0</v>
      </c>
      <c r="G155" s="73">
        <f t="shared" si="16"/>
        <v>0</v>
      </c>
      <c r="H155" s="118">
        <f t="shared" si="12"/>
        <v>108534.24669941992</v>
      </c>
      <c r="I155" s="118">
        <f t="shared" si="13"/>
        <v>117465.75330058008</v>
      </c>
    </row>
    <row r="156" spans="1:9" x14ac:dyDescent="0.3">
      <c r="A156" s="105">
        <f t="shared" si="14"/>
        <v>114000</v>
      </c>
      <c r="B156" s="63"/>
      <c r="D156" s="70"/>
      <c r="E156" s="71">
        <f t="shared" si="9"/>
        <v>2.9451093346455441</v>
      </c>
      <c r="F156" s="72">
        <f t="shared" si="15"/>
        <v>0</v>
      </c>
      <c r="G156" s="73">
        <f t="shared" si="16"/>
        <v>0</v>
      </c>
      <c r="H156" s="118">
        <f t="shared" si="12"/>
        <v>109538.71022058796</v>
      </c>
      <c r="I156" s="118">
        <f t="shared" si="13"/>
        <v>118461.28977941204</v>
      </c>
    </row>
    <row r="157" spans="1:9" x14ac:dyDescent="0.3">
      <c r="A157" s="105">
        <f t="shared" si="14"/>
        <v>115000</v>
      </c>
      <c r="B157" s="63"/>
      <c r="D157" s="70"/>
      <c r="E157" s="71">
        <f t="shared" si="9"/>
        <v>2.7551703542427277</v>
      </c>
      <c r="F157" s="72">
        <f t="shared" si="15"/>
        <v>0</v>
      </c>
      <c r="G157" s="73">
        <f t="shared" si="16"/>
        <v>0</v>
      </c>
      <c r="H157" s="118">
        <f t="shared" si="12"/>
        <v>110543.16928046584</v>
      </c>
      <c r="I157" s="118">
        <f t="shared" si="13"/>
        <v>119456.83071953416</v>
      </c>
    </row>
    <row r="158" spans="1:9" x14ac:dyDescent="0.3">
      <c r="A158" s="105">
        <f t="shared" si="14"/>
        <v>116000</v>
      </c>
      <c r="B158" s="63"/>
      <c r="D158" s="70"/>
      <c r="E158" s="71">
        <f t="shared" si="9"/>
        <v>2.5774811113461085</v>
      </c>
      <c r="F158" s="72">
        <f t="shared" si="15"/>
        <v>0</v>
      </c>
      <c r="G158" s="73">
        <f t="shared" si="16"/>
        <v>0</v>
      </c>
      <c r="H158" s="118">
        <f t="shared" si="12"/>
        <v>111547.62388351264</v>
      </c>
      <c r="I158" s="118">
        <f t="shared" si="13"/>
        <v>120452.37611648736</v>
      </c>
    </row>
    <row r="159" spans="1:9" x14ac:dyDescent="0.3">
      <c r="A159" s="105">
        <f t="shared" si="14"/>
        <v>117000</v>
      </c>
      <c r="B159" s="63"/>
      <c r="D159" s="70"/>
      <c r="E159" s="71">
        <f t="shared" si="9"/>
        <v>2.4112515834513397</v>
      </c>
      <c r="F159" s="72">
        <f t="shared" si="15"/>
        <v>0</v>
      </c>
      <c r="G159" s="73">
        <f t="shared" si="16"/>
        <v>0</v>
      </c>
      <c r="H159" s="118">
        <f t="shared" si="12"/>
        <v>112552.07403418294</v>
      </c>
      <c r="I159" s="118">
        <f t="shared" si="13"/>
        <v>121447.92596581706</v>
      </c>
    </row>
    <row r="160" spans="1:9" x14ac:dyDescent="0.3">
      <c r="A160" s="105">
        <f t="shared" si="14"/>
        <v>118000</v>
      </c>
      <c r="B160" s="63"/>
      <c r="D160" s="70"/>
      <c r="E160" s="71">
        <f t="shared" si="9"/>
        <v>2.255742698987278</v>
      </c>
      <c r="F160" s="72">
        <f t="shared" si="15"/>
        <v>0</v>
      </c>
      <c r="G160" s="73">
        <f t="shared" si="16"/>
        <v>0</v>
      </c>
      <c r="H160" s="118">
        <f t="shared" si="12"/>
        <v>113556.51973692692</v>
      </c>
      <c r="I160" s="118">
        <f t="shared" si="13"/>
        <v>122443.48026307308</v>
      </c>
    </row>
    <row r="161" spans="1:9" x14ac:dyDescent="0.3">
      <c r="A161" s="105">
        <f t="shared" si="14"/>
        <v>119000</v>
      </c>
      <c r="B161" s="63"/>
      <c r="D161" s="70"/>
      <c r="E161" s="71">
        <f t="shared" ref="E161:E168" si="17">IF(A161&lt;=$C$22,$C$18*EXP(-A161/$C$20),$C$19*EXP(-(A161-$C$22)/$C$21))</f>
        <v>2.1102630513366729</v>
      </c>
      <c r="F161" s="72">
        <f t="shared" si="15"/>
        <v>0</v>
      </c>
      <c r="G161" s="73">
        <f t="shared" ref="G161:G168" si="18">IF(A161&lt;=$C$22,($C$5-$C$8)*(F161/$C$12)^(1/$C$11)+$C$8, ($C$29-$C$8)*(F161/$C$30)^(1/$C$11)+$C$8)</f>
        <v>0</v>
      </c>
      <c r="H161" s="118">
        <f t="shared" si="12"/>
        <v>114560.96099619025</v>
      </c>
      <c r="I161" s="118">
        <f t="shared" si="13"/>
        <v>123439.03900380975</v>
      </c>
    </row>
    <row r="162" spans="1:9" x14ac:dyDescent="0.3">
      <c r="A162" s="105">
        <f t="shared" si="14"/>
        <v>120000</v>
      </c>
      <c r="B162" s="63"/>
      <c r="D162" s="70"/>
      <c r="E162" s="71">
        <f t="shared" si="17"/>
        <v>1.9741658247795932</v>
      </c>
      <c r="F162" s="72">
        <f t="shared" ref="F162:F168" si="19">IF(A162&lt;=$C$22,IF($C$12*(1-$C$26*(EXP(A162/$C$20)-1))&gt;0,$C$12*(1-$C$26*(EXP(A162/$C$20)-1)),0),IF($C$30*(1-$C$28*(EXP((A162-$C$22)/$C$21)-1))&gt;0,$C$30*(1-$C$28*(EXP((A162-$C$22)/$C$21)-1)),0))</f>
        <v>0</v>
      </c>
      <c r="G162" s="73">
        <f t="shared" si="18"/>
        <v>0</v>
      </c>
      <c r="H162" s="118">
        <f t="shared" ref="H162:H168" si="20">IF($C$15=0,A162-$C$6/2, A162-$C$6*EXP(-A162/$C$15)/2)</f>
        <v>115565.39781641422</v>
      </c>
      <c r="I162" s="118">
        <f t="shared" ref="I162:I168" si="21">IF($C$15=0,A162+$C$6/2, A162+$C$6*EXP(-A162/$C$15)/2)</f>
        <v>124434.60218358578</v>
      </c>
    </row>
    <row r="163" spans="1:9" x14ac:dyDescent="0.3">
      <c r="A163" s="105">
        <f t="shared" si="14"/>
        <v>121000</v>
      </c>
      <c r="B163" s="63"/>
      <c r="D163" s="70"/>
      <c r="E163" s="71">
        <f t="shared" si="17"/>
        <v>1.846845918692013</v>
      </c>
      <c r="F163" s="72">
        <f t="shared" si="19"/>
        <v>0</v>
      </c>
      <c r="G163" s="73">
        <f t="shared" si="18"/>
        <v>0</v>
      </c>
      <c r="H163" s="118">
        <f t="shared" si="20"/>
        <v>116569.83020203562</v>
      </c>
      <c r="I163" s="118">
        <f t="shared" si="21"/>
        <v>125430.16979796438</v>
      </c>
    </row>
    <row r="164" spans="1:9" x14ac:dyDescent="0.3">
      <c r="A164" s="105">
        <f t="shared" si="14"/>
        <v>122000</v>
      </c>
      <c r="B164" s="63"/>
      <c r="D164" s="70"/>
      <c r="E164" s="71">
        <f t="shared" si="17"/>
        <v>1.7277372572135139</v>
      </c>
      <c r="F164" s="72">
        <f t="shared" si="19"/>
        <v>0</v>
      </c>
      <c r="G164" s="73">
        <f t="shared" si="18"/>
        <v>0</v>
      </c>
      <c r="H164" s="118">
        <f t="shared" si="20"/>
        <v>117574.25815748687</v>
      </c>
      <c r="I164" s="118">
        <f t="shared" si="21"/>
        <v>126425.74184251313</v>
      </c>
    </row>
    <row r="165" spans="1:9" x14ac:dyDescent="0.3">
      <c r="A165" s="105">
        <f t="shared" si="14"/>
        <v>123000</v>
      </c>
      <c r="B165" s="63"/>
      <c r="D165" s="70"/>
      <c r="E165" s="71">
        <f t="shared" si="17"/>
        <v>1.616310272422611</v>
      </c>
      <c r="F165" s="72">
        <f t="shared" si="19"/>
        <v>0</v>
      </c>
      <c r="G165" s="73">
        <f t="shared" si="18"/>
        <v>0</v>
      </c>
      <c r="H165" s="118">
        <f t="shared" si="20"/>
        <v>118578.6816871959</v>
      </c>
      <c r="I165" s="118">
        <f t="shared" si="21"/>
        <v>127421.3183128041</v>
      </c>
    </row>
    <row r="166" spans="1:9" x14ac:dyDescent="0.3">
      <c r="A166" s="105">
        <f t="shared" si="14"/>
        <v>124000</v>
      </c>
      <c r="B166" s="63"/>
      <c r="D166" s="70"/>
      <c r="E166" s="71">
        <f t="shared" si="17"/>
        <v>1.5120695498297101</v>
      </c>
      <c r="F166" s="72">
        <f t="shared" si="19"/>
        <v>0</v>
      </c>
      <c r="G166" s="73">
        <f t="shared" si="18"/>
        <v>0</v>
      </c>
      <c r="H166" s="118">
        <f t="shared" si="20"/>
        <v>119583.10079558624</v>
      </c>
      <c r="I166" s="118">
        <f t="shared" si="21"/>
        <v>128416.89920441376</v>
      </c>
    </row>
    <row r="167" spans="1:9" x14ac:dyDescent="0.3">
      <c r="A167" s="105">
        <f t="shared" si="14"/>
        <v>125000</v>
      </c>
      <c r="B167" s="63"/>
      <c r="D167" s="70"/>
      <c r="E167" s="71">
        <f t="shared" si="17"/>
        <v>1.414551625719308</v>
      </c>
      <c r="F167" s="72">
        <f t="shared" si="19"/>
        <v>0</v>
      </c>
      <c r="G167" s="73">
        <f t="shared" si="18"/>
        <v>0</v>
      </c>
      <c r="H167" s="118">
        <f t="shared" si="20"/>
        <v>120587.51548707702</v>
      </c>
      <c r="I167" s="118">
        <f t="shared" si="21"/>
        <v>129412.48451292298</v>
      </c>
    </row>
    <row r="168" spans="1:9" ht="15" thickBot="1" x14ac:dyDescent="0.35">
      <c r="A168" s="106">
        <f t="shared" si="14"/>
        <v>126000</v>
      </c>
      <c r="B168" s="77"/>
      <c r="C168" s="26"/>
      <c r="D168" s="78"/>
      <c r="E168" s="79">
        <f t="shared" si="17"/>
        <v>1.3233229265482411</v>
      </c>
      <c r="F168" s="80">
        <f t="shared" si="19"/>
        <v>0</v>
      </c>
      <c r="G168" s="81">
        <f t="shared" si="18"/>
        <v>0</v>
      </c>
      <c r="H168" s="119">
        <f t="shared" si="20"/>
        <v>121591.92576608292</v>
      </c>
      <c r="I168" s="119">
        <f t="shared" si="21"/>
        <v>130408.07423391708</v>
      </c>
    </row>
    <row r="169" spans="1:9" x14ac:dyDescent="0.3">
      <c r="B169" s="65"/>
      <c r="C169" s="65"/>
      <c r="D169" s="65"/>
    </row>
  </sheetData>
  <mergeCells count="7">
    <mergeCell ref="F26:I30"/>
    <mergeCell ref="A3:D3"/>
    <mergeCell ref="F3:I3"/>
    <mergeCell ref="A10:D10"/>
    <mergeCell ref="A17:D17"/>
    <mergeCell ref="A25:D25"/>
    <mergeCell ref="F25:I2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5</vt:i4>
      </vt:variant>
    </vt:vector>
  </HeadingPairs>
  <TitlesOfParts>
    <vt:vector size="5" baseType="lpstr">
      <vt:lpstr>Overview</vt:lpstr>
      <vt:lpstr>12-7-2010</vt:lpstr>
      <vt:lpstr>13-7-2010</vt:lpstr>
      <vt:lpstr>14-7-2010</vt:lpstr>
      <vt:lpstr>15-7-2010</vt:lpstr>
    </vt:vector>
  </TitlesOfParts>
  <Company>TU Delft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Remko Nijzink</dc:creator>
  <cp:lastModifiedBy>rnijzink</cp:lastModifiedBy>
  <dcterms:created xsi:type="dcterms:W3CDTF">2012-10-22T12:17:07Z</dcterms:created>
  <dcterms:modified xsi:type="dcterms:W3CDTF">2013-01-01T11:06:21Z</dcterms:modified>
</cp:coreProperties>
</file>