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/>
  <bookViews>
    <workbookView xWindow="0" yWindow="0" windowWidth="23256" windowHeight="13176" tabRatio="598"/>
  </bookViews>
  <sheets>
    <sheet name="Overview" sheetId="52" r:id="rId1"/>
    <sheet name="2 Nov 2000" sheetId="18" r:id="rId2"/>
    <sheet name="Duc" sheetId="53" r:id="rId3"/>
  </sheets>
  <calcPr calcId="145621" iterate="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9" i="52" l="1"/>
  <c r="I63" i="53" l="1"/>
  <c r="H63" i="53"/>
  <c r="I198" i="53"/>
  <c r="H198" i="53"/>
  <c r="I197" i="53"/>
  <c r="H197" i="53"/>
  <c r="I196" i="53"/>
  <c r="H196" i="53"/>
  <c r="I195" i="53"/>
  <c r="H195" i="53"/>
  <c r="I194" i="53"/>
  <c r="H194" i="53"/>
  <c r="I193" i="53"/>
  <c r="H193" i="53"/>
  <c r="I192" i="53"/>
  <c r="H192" i="53"/>
  <c r="I191" i="53"/>
  <c r="H191" i="53"/>
  <c r="I190" i="53"/>
  <c r="H190" i="53"/>
  <c r="I189" i="53"/>
  <c r="H189" i="53"/>
  <c r="I188" i="53"/>
  <c r="H188" i="53"/>
  <c r="I187" i="53"/>
  <c r="H187" i="53"/>
  <c r="I186" i="53"/>
  <c r="H186" i="53"/>
  <c r="I185" i="53"/>
  <c r="H185" i="53"/>
  <c r="I184" i="53"/>
  <c r="H184" i="53"/>
  <c r="I183" i="53"/>
  <c r="H183" i="53"/>
  <c r="I182" i="53"/>
  <c r="H182" i="53"/>
  <c r="I181" i="53"/>
  <c r="H181" i="53"/>
  <c r="I180" i="53"/>
  <c r="H180" i="53"/>
  <c r="I179" i="53"/>
  <c r="H179" i="53"/>
  <c r="I178" i="53"/>
  <c r="H178" i="53"/>
  <c r="I177" i="53"/>
  <c r="H177" i="53"/>
  <c r="I176" i="53"/>
  <c r="H176" i="53"/>
  <c r="I175" i="53"/>
  <c r="H175" i="53"/>
  <c r="I174" i="53"/>
  <c r="H174" i="53"/>
  <c r="I173" i="53"/>
  <c r="H173" i="53"/>
  <c r="I172" i="53"/>
  <c r="H172" i="53"/>
  <c r="I171" i="53"/>
  <c r="H171" i="53"/>
  <c r="I170" i="53"/>
  <c r="H170" i="53"/>
  <c r="I169" i="53"/>
  <c r="H169" i="53"/>
  <c r="I168" i="53"/>
  <c r="H168" i="53"/>
  <c r="I167" i="53"/>
  <c r="H167" i="53"/>
  <c r="I166" i="53"/>
  <c r="H166" i="53"/>
  <c r="I165" i="53"/>
  <c r="H165" i="53"/>
  <c r="I164" i="53"/>
  <c r="H164" i="53"/>
  <c r="I163" i="53"/>
  <c r="H163" i="53"/>
  <c r="I162" i="53"/>
  <c r="H162" i="53"/>
  <c r="I161" i="53"/>
  <c r="H161" i="53"/>
  <c r="I160" i="53"/>
  <c r="H160" i="53"/>
  <c r="I159" i="53"/>
  <c r="H159" i="53"/>
  <c r="I158" i="53"/>
  <c r="H158" i="53"/>
  <c r="I157" i="53"/>
  <c r="H157" i="53"/>
  <c r="I156" i="53"/>
  <c r="H156" i="53"/>
  <c r="I155" i="53"/>
  <c r="H155" i="53"/>
  <c r="I154" i="53"/>
  <c r="H154" i="53"/>
  <c r="I153" i="53"/>
  <c r="H153" i="53"/>
  <c r="I152" i="53"/>
  <c r="H152" i="53"/>
  <c r="I151" i="53"/>
  <c r="H151" i="53"/>
  <c r="I150" i="53"/>
  <c r="H150" i="53"/>
  <c r="I149" i="53"/>
  <c r="H149" i="53"/>
  <c r="I148" i="53"/>
  <c r="H148" i="53"/>
  <c r="I147" i="53"/>
  <c r="H147" i="53"/>
  <c r="I146" i="53"/>
  <c r="H146" i="53"/>
  <c r="I145" i="53"/>
  <c r="H145" i="53"/>
  <c r="I144" i="53"/>
  <c r="H144" i="53"/>
  <c r="I143" i="53"/>
  <c r="H143" i="53"/>
  <c r="I142" i="53"/>
  <c r="H142" i="53"/>
  <c r="I141" i="53"/>
  <c r="H141" i="53"/>
  <c r="I140" i="53"/>
  <c r="H140" i="53"/>
  <c r="I139" i="53"/>
  <c r="H139" i="53"/>
  <c r="I138" i="53"/>
  <c r="H138" i="53"/>
  <c r="I137" i="53"/>
  <c r="H137" i="53"/>
  <c r="I136" i="53"/>
  <c r="H136" i="53"/>
  <c r="I135" i="53"/>
  <c r="H135" i="53"/>
  <c r="I134" i="53"/>
  <c r="H134" i="53"/>
  <c r="I133" i="53"/>
  <c r="H133" i="53"/>
  <c r="I132" i="53"/>
  <c r="H132" i="53"/>
  <c r="I131" i="53"/>
  <c r="H131" i="53"/>
  <c r="I130" i="53"/>
  <c r="H130" i="53"/>
  <c r="I129" i="53"/>
  <c r="H129" i="53"/>
  <c r="I128" i="53"/>
  <c r="H128" i="53"/>
  <c r="I127" i="53"/>
  <c r="H127" i="53"/>
  <c r="I126" i="53"/>
  <c r="H126" i="53"/>
  <c r="I125" i="53"/>
  <c r="H125" i="53"/>
  <c r="I124" i="53"/>
  <c r="H124" i="53"/>
  <c r="I123" i="53"/>
  <c r="H123" i="53"/>
  <c r="I122" i="53"/>
  <c r="H122" i="53"/>
  <c r="I121" i="53"/>
  <c r="H121" i="53"/>
  <c r="I120" i="53"/>
  <c r="H120" i="53"/>
  <c r="I119" i="53"/>
  <c r="H119" i="53"/>
  <c r="I118" i="53"/>
  <c r="H118" i="53"/>
  <c r="I117" i="53"/>
  <c r="H117" i="53"/>
  <c r="I116" i="53"/>
  <c r="H116" i="53"/>
  <c r="I115" i="53"/>
  <c r="H115" i="53"/>
  <c r="I114" i="53"/>
  <c r="H114" i="53"/>
  <c r="I113" i="53"/>
  <c r="H113" i="53"/>
  <c r="I112" i="53"/>
  <c r="H112" i="53"/>
  <c r="I111" i="53"/>
  <c r="H111" i="53"/>
  <c r="I110" i="53"/>
  <c r="H110" i="53"/>
  <c r="I109" i="53"/>
  <c r="H109" i="53"/>
  <c r="I108" i="53"/>
  <c r="H108" i="53"/>
  <c r="I107" i="53"/>
  <c r="H107" i="53"/>
  <c r="I106" i="53"/>
  <c r="H106" i="53"/>
  <c r="I105" i="53"/>
  <c r="H105" i="53"/>
  <c r="I104" i="53"/>
  <c r="H104" i="53"/>
  <c r="I103" i="53"/>
  <c r="H103" i="53"/>
  <c r="I102" i="53"/>
  <c r="H102" i="53"/>
  <c r="I101" i="53"/>
  <c r="H101" i="53"/>
  <c r="I100" i="53"/>
  <c r="H100" i="53"/>
  <c r="I99" i="53"/>
  <c r="H99" i="53"/>
  <c r="I98" i="53"/>
  <c r="H98" i="53"/>
  <c r="I97" i="53"/>
  <c r="H97" i="53"/>
  <c r="I96" i="53"/>
  <c r="H96" i="53"/>
  <c r="I95" i="53"/>
  <c r="H95" i="53"/>
  <c r="I94" i="53"/>
  <c r="H94" i="53"/>
  <c r="I93" i="53"/>
  <c r="H93" i="53"/>
  <c r="I92" i="53"/>
  <c r="H92" i="53"/>
  <c r="I91" i="53"/>
  <c r="H91" i="53"/>
  <c r="I90" i="53"/>
  <c r="H90" i="53"/>
  <c r="I89" i="53"/>
  <c r="H89" i="53"/>
  <c r="I88" i="53"/>
  <c r="H88" i="53"/>
  <c r="I87" i="53"/>
  <c r="H87" i="53"/>
  <c r="I86" i="53"/>
  <c r="H86" i="53"/>
  <c r="I85" i="53"/>
  <c r="H85" i="53"/>
  <c r="I84" i="53"/>
  <c r="H84" i="53"/>
  <c r="I83" i="53"/>
  <c r="H83" i="53"/>
  <c r="I82" i="53"/>
  <c r="H82" i="53"/>
  <c r="I81" i="53"/>
  <c r="H81" i="53"/>
  <c r="I80" i="53"/>
  <c r="H80" i="53"/>
  <c r="I79" i="53"/>
  <c r="H79" i="53"/>
  <c r="I78" i="53"/>
  <c r="H78" i="53"/>
  <c r="I77" i="53"/>
  <c r="H77" i="53"/>
  <c r="I76" i="53"/>
  <c r="H76" i="53"/>
  <c r="I75" i="53"/>
  <c r="H75" i="53"/>
  <c r="I74" i="53"/>
  <c r="H74" i="53"/>
  <c r="I73" i="53"/>
  <c r="H73" i="53"/>
  <c r="I72" i="53"/>
  <c r="H72" i="53"/>
  <c r="I71" i="53"/>
  <c r="H71" i="53"/>
  <c r="I70" i="53"/>
  <c r="H70" i="53"/>
  <c r="I69" i="53"/>
  <c r="H69" i="53"/>
  <c r="I68" i="53"/>
  <c r="H68" i="53"/>
  <c r="I67" i="53"/>
  <c r="H67" i="53"/>
  <c r="I66" i="53"/>
  <c r="H66" i="53"/>
  <c r="I65" i="53"/>
  <c r="H65" i="53"/>
  <c r="I64" i="53"/>
  <c r="H64" i="53"/>
  <c r="A73" i="53"/>
  <c r="A74" i="53"/>
  <c r="A75" i="53"/>
  <c r="A76" i="53"/>
  <c r="A77" i="53"/>
  <c r="A78" i="53"/>
  <c r="A79" i="53"/>
  <c r="A80" i="53"/>
  <c r="A81" i="53"/>
  <c r="A82" i="53"/>
  <c r="A83" i="53"/>
  <c r="A84" i="53"/>
  <c r="A85" i="53"/>
  <c r="A86" i="53"/>
  <c r="A87" i="53"/>
  <c r="A88" i="53"/>
  <c r="A89" i="53"/>
  <c r="A90" i="53"/>
  <c r="A91" i="53"/>
  <c r="A92" i="53"/>
  <c r="A93" i="53"/>
  <c r="A94" i="53"/>
  <c r="A95" i="53"/>
  <c r="A96" i="53"/>
  <c r="A97" i="53"/>
  <c r="A98" i="53"/>
  <c r="A99" i="53"/>
  <c r="A100" i="53"/>
  <c r="A101" i="53"/>
  <c r="A102" i="53"/>
  <c r="A103" i="53"/>
  <c r="A104" i="53"/>
  <c r="A105" i="53"/>
  <c r="A106" i="53"/>
  <c r="A107" i="53"/>
  <c r="A108" i="53"/>
  <c r="A109" i="53"/>
  <c r="A110" i="53"/>
  <c r="A111" i="53"/>
  <c r="A112" i="53"/>
  <c r="A113" i="53"/>
  <c r="A114" i="53"/>
  <c r="A115" i="53"/>
  <c r="A116" i="53"/>
  <c r="A117" i="53"/>
  <c r="A118" i="53"/>
  <c r="A119" i="53"/>
  <c r="A120" i="53"/>
  <c r="A121" i="53"/>
  <c r="A122" i="53"/>
  <c r="A123" i="53"/>
  <c r="A124" i="53"/>
  <c r="A125" i="53"/>
  <c r="A126" i="53"/>
  <c r="A127" i="53"/>
  <c r="A128" i="53"/>
  <c r="A129" i="53"/>
  <c r="A130" i="53"/>
  <c r="A131" i="53"/>
  <c r="A132" i="53"/>
  <c r="A133" i="53"/>
  <c r="A134" i="53"/>
  <c r="A135" i="53"/>
  <c r="A136" i="53"/>
  <c r="A137" i="53"/>
  <c r="A138" i="53"/>
  <c r="A139" i="53"/>
  <c r="A140" i="53"/>
  <c r="A141" i="53"/>
  <c r="A142" i="53"/>
  <c r="A143" i="53"/>
  <c r="A144" i="53"/>
  <c r="A145" i="53"/>
  <c r="A146" i="53"/>
  <c r="A147" i="53"/>
  <c r="A148" i="53"/>
  <c r="A149" i="53"/>
  <c r="A150" i="53"/>
  <c r="A151" i="53"/>
  <c r="A152" i="53"/>
  <c r="A153" i="53"/>
  <c r="A154" i="53"/>
  <c r="A155" i="53"/>
  <c r="A156" i="53"/>
  <c r="A157" i="53"/>
  <c r="A158" i="53"/>
  <c r="A159" i="53"/>
  <c r="A160" i="53"/>
  <c r="A161" i="53"/>
  <c r="A162" i="53"/>
  <c r="A163" i="53"/>
  <c r="A164" i="53"/>
  <c r="A165" i="53"/>
  <c r="A166" i="53"/>
  <c r="A167" i="53"/>
  <c r="A168" i="53"/>
  <c r="A169" i="53"/>
  <c r="A170" i="53"/>
  <c r="A171" i="53"/>
  <c r="A172" i="53"/>
  <c r="A173" i="53"/>
  <c r="A174" i="53"/>
  <c r="A175" i="53"/>
  <c r="A176" i="53"/>
  <c r="A177" i="53"/>
  <c r="A178" i="53"/>
  <c r="A179" i="53"/>
  <c r="A180" i="53"/>
  <c r="A181" i="53"/>
  <c r="A182" i="53"/>
  <c r="A183" i="53"/>
  <c r="A184" i="53"/>
  <c r="A185" i="53"/>
  <c r="A186" i="53"/>
  <c r="A187" i="53"/>
  <c r="A188" i="53"/>
  <c r="A189" i="53"/>
  <c r="A190" i="53"/>
  <c r="A191" i="53"/>
  <c r="A192" i="53"/>
  <c r="A193" i="53"/>
  <c r="A194" i="53"/>
  <c r="A195" i="53"/>
  <c r="A196" i="53"/>
  <c r="A197" i="53"/>
  <c r="A198" i="53"/>
  <c r="C22" i="53"/>
  <c r="E157" i="53" s="1"/>
  <c r="C20" i="53"/>
  <c r="E70" i="53" s="1"/>
  <c r="C14" i="53"/>
  <c r="C18" i="53"/>
  <c r="C21" i="53"/>
  <c r="C19" i="53"/>
  <c r="E174" i="53"/>
  <c r="E87" i="53"/>
  <c r="A71" i="53"/>
  <c r="A70" i="53"/>
  <c r="A69" i="53"/>
  <c r="E69" i="53"/>
  <c r="A68" i="53"/>
  <c r="A67" i="53"/>
  <c r="A66" i="53"/>
  <c r="A65" i="53"/>
  <c r="A64" i="53"/>
  <c r="A63" i="53"/>
  <c r="C23" i="53"/>
  <c r="C22" i="18"/>
  <c r="C21" i="18"/>
  <c r="E55" i="18" s="1"/>
  <c r="C20" i="18"/>
  <c r="E63" i="18" s="1"/>
  <c r="C19" i="18"/>
  <c r="C18" i="18"/>
  <c r="E175" i="18" s="1"/>
  <c r="C17" i="18"/>
  <c r="A51" i="18"/>
  <c r="I51" i="18"/>
  <c r="I50" i="18"/>
  <c r="H50" i="18"/>
  <c r="A49" i="18"/>
  <c r="H49" i="18"/>
  <c r="C14" i="18"/>
  <c r="C34" i="18" s="1"/>
  <c r="F43" i="18" s="1"/>
  <c r="G43" i="18" s="1"/>
  <c r="A48" i="18"/>
  <c r="H48" i="18"/>
  <c r="A47" i="18"/>
  <c r="H47" i="18"/>
  <c r="I49" i="18"/>
  <c r="I48" i="18"/>
  <c r="H51" i="18"/>
  <c r="A52" i="18"/>
  <c r="A53" i="18"/>
  <c r="A54" i="18"/>
  <c r="A55" i="18"/>
  <c r="A56" i="18"/>
  <c r="A57" i="18"/>
  <c r="A58" i="18"/>
  <c r="A59" i="18"/>
  <c r="A60" i="18"/>
  <c r="A61" i="18"/>
  <c r="A62" i="18"/>
  <c r="A63" i="18"/>
  <c r="A64" i="18"/>
  <c r="A65" i="18"/>
  <c r="A66" i="18"/>
  <c r="A67" i="18"/>
  <c r="A68" i="18"/>
  <c r="A69" i="18"/>
  <c r="A70" i="18"/>
  <c r="A71" i="18"/>
  <c r="A72" i="18"/>
  <c r="A73" i="18"/>
  <c r="A74" i="18"/>
  <c r="A75" i="18"/>
  <c r="A76" i="18"/>
  <c r="A77" i="18"/>
  <c r="A78" i="18"/>
  <c r="A79" i="18"/>
  <c r="A80" i="18"/>
  <c r="A81" i="18"/>
  <c r="A82" i="18"/>
  <c r="A83" i="18"/>
  <c r="A84" i="18"/>
  <c r="A85" i="18"/>
  <c r="A86" i="18"/>
  <c r="A87" i="18"/>
  <c r="A88" i="18"/>
  <c r="A89" i="18"/>
  <c r="A90" i="18"/>
  <c r="A91" i="18"/>
  <c r="A92" i="18"/>
  <c r="A93" i="18"/>
  <c r="A94" i="18"/>
  <c r="A95" i="18"/>
  <c r="A96" i="18"/>
  <c r="A97" i="18"/>
  <c r="A98" i="18"/>
  <c r="A99" i="18"/>
  <c r="A100" i="18"/>
  <c r="A101" i="18"/>
  <c r="A102" i="18"/>
  <c r="A103" i="18"/>
  <c r="A104" i="18"/>
  <c r="A105" i="18"/>
  <c r="A106" i="18"/>
  <c r="A107" i="18"/>
  <c r="A108" i="18"/>
  <c r="A109" i="18"/>
  <c r="A110" i="18"/>
  <c r="A111" i="18"/>
  <c r="A112" i="18"/>
  <c r="A113" i="18"/>
  <c r="A114" i="18"/>
  <c r="A115" i="18"/>
  <c r="A116" i="18"/>
  <c r="A117" i="18"/>
  <c r="A118" i="18"/>
  <c r="A119" i="18"/>
  <c r="A120" i="18"/>
  <c r="A121" i="18"/>
  <c r="A122" i="18"/>
  <c r="A123" i="18"/>
  <c r="A124" i="18"/>
  <c r="A125" i="18"/>
  <c r="A126" i="18"/>
  <c r="A127" i="18"/>
  <c r="A128" i="18"/>
  <c r="A129" i="18"/>
  <c r="A130" i="18"/>
  <c r="A131" i="18"/>
  <c r="A132" i="18"/>
  <c r="A133" i="18"/>
  <c r="A134" i="18"/>
  <c r="A135" i="18"/>
  <c r="A136" i="18"/>
  <c r="A137" i="18"/>
  <c r="A138" i="18"/>
  <c r="A139" i="18"/>
  <c r="A140" i="18"/>
  <c r="A141" i="18"/>
  <c r="A142" i="18"/>
  <c r="A143" i="18"/>
  <c r="A144" i="18"/>
  <c r="A145" i="18"/>
  <c r="A146" i="18"/>
  <c r="A147" i="18"/>
  <c r="A148" i="18"/>
  <c r="A149" i="18"/>
  <c r="A150" i="18"/>
  <c r="A151" i="18"/>
  <c r="A152" i="18"/>
  <c r="A153" i="18"/>
  <c r="A154" i="18"/>
  <c r="A155" i="18"/>
  <c r="A156" i="18"/>
  <c r="A157" i="18"/>
  <c r="A158" i="18"/>
  <c r="A159" i="18"/>
  <c r="A160" i="18"/>
  <c r="A161" i="18"/>
  <c r="A162" i="18"/>
  <c r="A163" i="18"/>
  <c r="A164" i="18"/>
  <c r="A165" i="18"/>
  <c r="A166" i="18"/>
  <c r="A167" i="18"/>
  <c r="A168" i="18"/>
  <c r="A169" i="18"/>
  <c r="A170" i="18"/>
  <c r="A171" i="18"/>
  <c r="A172" i="18"/>
  <c r="A173" i="18"/>
  <c r="A174" i="18"/>
  <c r="A175" i="18"/>
  <c r="A176" i="18"/>
  <c r="I53" i="18"/>
  <c r="H53" i="18"/>
  <c r="I47" i="18"/>
  <c r="A46" i="18"/>
  <c r="I52" i="18"/>
  <c r="E52" i="18"/>
  <c r="H52" i="18"/>
  <c r="A45" i="18"/>
  <c r="I46" i="18"/>
  <c r="H46" i="18"/>
  <c r="H54" i="18"/>
  <c r="I54" i="18"/>
  <c r="E54" i="18"/>
  <c r="I45" i="18"/>
  <c r="A44" i="18"/>
  <c r="H45" i="18"/>
  <c r="H44" i="18"/>
  <c r="I44" i="18"/>
  <c r="A43" i="18"/>
  <c r="H55" i="18"/>
  <c r="I55" i="18"/>
  <c r="H43" i="18"/>
  <c r="A42" i="18"/>
  <c r="I43" i="18"/>
  <c r="H56" i="18"/>
  <c r="I56" i="18"/>
  <c r="H42" i="18"/>
  <c r="I42" i="18"/>
  <c r="A41" i="18"/>
  <c r="H57" i="18"/>
  <c r="I57" i="18"/>
  <c r="E57" i="18"/>
  <c r="H41" i="18"/>
  <c r="I41" i="18"/>
  <c r="H58" i="18"/>
  <c r="I58" i="18"/>
  <c r="H59" i="18"/>
  <c r="I59" i="18"/>
  <c r="E59" i="18"/>
  <c r="H60" i="18"/>
  <c r="I60" i="18"/>
  <c r="H61" i="18"/>
  <c r="I61" i="18"/>
  <c r="H62" i="18"/>
  <c r="I62" i="18"/>
  <c r="E62" i="18"/>
  <c r="H63" i="18"/>
  <c r="I63" i="18"/>
  <c r="H64" i="18"/>
  <c r="I64" i="18"/>
  <c r="H65" i="18"/>
  <c r="I65" i="18"/>
  <c r="E65" i="18"/>
  <c r="H66" i="18"/>
  <c r="I66" i="18"/>
  <c r="H67" i="18"/>
  <c r="I67" i="18"/>
  <c r="H68" i="18"/>
  <c r="I68" i="18"/>
  <c r="H69" i="18"/>
  <c r="I69" i="18"/>
  <c r="H70" i="18"/>
  <c r="I70" i="18"/>
  <c r="H71" i="18"/>
  <c r="I71" i="18"/>
  <c r="H72" i="18"/>
  <c r="I72" i="18"/>
  <c r="H73" i="18"/>
  <c r="I73" i="18"/>
  <c r="H74" i="18"/>
  <c r="I74" i="18"/>
  <c r="H75" i="18"/>
  <c r="I75" i="18"/>
  <c r="H76" i="18"/>
  <c r="I76" i="18"/>
  <c r="E76" i="18"/>
  <c r="H77" i="18"/>
  <c r="I77" i="18"/>
  <c r="H78" i="18"/>
  <c r="I78" i="18"/>
  <c r="H79" i="18"/>
  <c r="I79" i="18"/>
  <c r="E79" i="18"/>
  <c r="H80" i="18"/>
  <c r="I80" i="18"/>
  <c r="H81" i="18"/>
  <c r="I81" i="18"/>
  <c r="H82" i="18"/>
  <c r="I82" i="18"/>
  <c r="H83" i="18"/>
  <c r="I83" i="18"/>
  <c r="H84" i="18"/>
  <c r="I84" i="18"/>
  <c r="E84" i="18"/>
  <c r="H85" i="18"/>
  <c r="I85" i="18"/>
  <c r="H86" i="18"/>
  <c r="I86" i="18"/>
  <c r="H87" i="18"/>
  <c r="I87" i="18"/>
  <c r="E87" i="18"/>
  <c r="H88" i="18"/>
  <c r="I88" i="18"/>
  <c r="H89" i="18"/>
  <c r="I89" i="18"/>
  <c r="H90" i="18"/>
  <c r="I90" i="18"/>
  <c r="H91" i="18"/>
  <c r="I91" i="18"/>
  <c r="H92" i="18"/>
  <c r="I92" i="18"/>
  <c r="E92" i="18"/>
  <c r="H93" i="18"/>
  <c r="I93" i="18"/>
  <c r="H94" i="18"/>
  <c r="I94" i="18"/>
  <c r="H95" i="18"/>
  <c r="I95" i="18"/>
  <c r="E95" i="18"/>
  <c r="H96" i="18"/>
  <c r="I96" i="18"/>
  <c r="H97" i="18"/>
  <c r="I97" i="18"/>
  <c r="H98" i="18"/>
  <c r="I98" i="18"/>
  <c r="H99" i="18"/>
  <c r="I99" i="18"/>
  <c r="H100" i="18"/>
  <c r="I100" i="18"/>
  <c r="E100" i="18"/>
  <c r="H101" i="18"/>
  <c r="I101" i="18"/>
  <c r="H102" i="18"/>
  <c r="I102" i="18"/>
  <c r="H103" i="18"/>
  <c r="I103" i="18"/>
  <c r="E103" i="18"/>
  <c r="H104" i="18"/>
  <c r="I104" i="18"/>
  <c r="H105" i="18"/>
  <c r="I105" i="18"/>
  <c r="H106" i="18"/>
  <c r="I106" i="18"/>
  <c r="H107" i="18"/>
  <c r="I107" i="18"/>
  <c r="H108" i="18"/>
  <c r="I108" i="18"/>
  <c r="E108" i="18"/>
  <c r="H109" i="18"/>
  <c r="I109" i="18"/>
  <c r="H110" i="18"/>
  <c r="I110" i="18"/>
  <c r="H111" i="18"/>
  <c r="I111" i="18"/>
  <c r="E111" i="18"/>
  <c r="H112" i="18"/>
  <c r="I112" i="18"/>
  <c r="H113" i="18"/>
  <c r="I113" i="18"/>
  <c r="H114" i="18"/>
  <c r="I114" i="18"/>
  <c r="H115" i="18"/>
  <c r="I115" i="18"/>
  <c r="H116" i="18"/>
  <c r="I116" i="18"/>
  <c r="E116" i="18"/>
  <c r="H117" i="18"/>
  <c r="I117" i="18"/>
  <c r="H118" i="18"/>
  <c r="I118" i="18"/>
  <c r="H119" i="18"/>
  <c r="I119" i="18"/>
  <c r="E119" i="18"/>
  <c r="I120" i="18"/>
  <c r="H120" i="18"/>
  <c r="I121" i="18"/>
  <c r="H121" i="18"/>
  <c r="I122" i="18"/>
  <c r="E122" i="18"/>
  <c r="H122" i="18"/>
  <c r="I123" i="18"/>
  <c r="H123" i="18"/>
  <c r="I124" i="18"/>
  <c r="H124" i="18"/>
  <c r="I125" i="18"/>
  <c r="H125" i="18"/>
  <c r="I126" i="18"/>
  <c r="H126" i="18"/>
  <c r="I127" i="18"/>
  <c r="E127" i="18"/>
  <c r="H127" i="18"/>
  <c r="I128" i="18"/>
  <c r="H128" i="18"/>
  <c r="I129" i="18"/>
  <c r="H129" i="18"/>
  <c r="I130" i="18"/>
  <c r="E130" i="18"/>
  <c r="H130" i="18"/>
  <c r="I131" i="18"/>
  <c r="H131" i="18"/>
  <c r="I132" i="18"/>
  <c r="H132" i="18"/>
  <c r="I133" i="18"/>
  <c r="H133" i="18"/>
  <c r="I134" i="18"/>
  <c r="H134" i="18"/>
  <c r="I135" i="18"/>
  <c r="E135" i="18"/>
  <c r="H135" i="18"/>
  <c r="I136" i="18"/>
  <c r="H136" i="18"/>
  <c r="I137" i="18"/>
  <c r="H137" i="18"/>
  <c r="I138" i="18"/>
  <c r="E138" i="18"/>
  <c r="H138" i="18"/>
  <c r="I139" i="18"/>
  <c r="H139" i="18"/>
  <c r="I140" i="18"/>
  <c r="H140" i="18"/>
  <c r="I141" i="18"/>
  <c r="H141" i="18"/>
  <c r="I142" i="18"/>
  <c r="H142" i="18"/>
  <c r="I143" i="18"/>
  <c r="E143" i="18"/>
  <c r="H143" i="18"/>
  <c r="I144" i="18"/>
  <c r="H144" i="18"/>
  <c r="I145" i="18"/>
  <c r="H145" i="18"/>
  <c r="I146" i="18"/>
  <c r="E146" i="18"/>
  <c r="H146" i="18"/>
  <c r="I147" i="18"/>
  <c r="H147" i="18"/>
  <c r="I148" i="18"/>
  <c r="H148" i="18"/>
  <c r="E148" i="18"/>
  <c r="I149" i="18"/>
  <c r="H149" i="18"/>
  <c r="I150" i="18"/>
  <c r="H150" i="18"/>
  <c r="I151" i="18"/>
  <c r="E151" i="18"/>
  <c r="H151" i="18"/>
  <c r="I152" i="18"/>
  <c r="H152" i="18"/>
  <c r="I153" i="18"/>
  <c r="H153" i="18"/>
  <c r="I154" i="18"/>
  <c r="E154" i="18"/>
  <c r="H154" i="18"/>
  <c r="I155" i="18"/>
  <c r="H155" i="18"/>
  <c r="I156" i="18"/>
  <c r="H156" i="18"/>
  <c r="I157" i="18"/>
  <c r="H157" i="18"/>
  <c r="I158" i="18"/>
  <c r="H158" i="18"/>
  <c r="I159" i="18"/>
  <c r="E159" i="18"/>
  <c r="H159" i="18"/>
  <c r="I160" i="18"/>
  <c r="H160" i="18"/>
  <c r="I161" i="18"/>
  <c r="H161" i="18"/>
  <c r="I162" i="18"/>
  <c r="H162" i="18"/>
  <c r="I163" i="18"/>
  <c r="H163" i="18"/>
  <c r="I164" i="18"/>
  <c r="H164" i="18"/>
  <c r="I165" i="18"/>
  <c r="H165" i="18"/>
  <c r="I166" i="18"/>
  <c r="H166" i="18"/>
  <c r="I167" i="18"/>
  <c r="H167" i="18"/>
  <c r="I168" i="18"/>
  <c r="H168" i="18"/>
  <c r="I169" i="18"/>
  <c r="H169" i="18"/>
  <c r="I170" i="18"/>
  <c r="H170" i="18"/>
  <c r="I171" i="18"/>
  <c r="H171" i="18"/>
  <c r="I172" i="18"/>
  <c r="H172" i="18"/>
  <c r="I173" i="18"/>
  <c r="H173" i="18"/>
  <c r="I174" i="18"/>
  <c r="H174" i="18"/>
  <c r="I175" i="18"/>
  <c r="H175" i="18"/>
  <c r="I176" i="18"/>
  <c r="H176" i="18"/>
  <c r="E65" i="53" l="1"/>
  <c r="E93" i="53"/>
  <c r="E170" i="18"/>
  <c r="E110" i="53"/>
  <c r="E197" i="53"/>
  <c r="E66" i="53"/>
  <c r="E111" i="53"/>
  <c r="E198" i="53"/>
  <c r="E167" i="18"/>
  <c r="E175" i="53"/>
  <c r="E72" i="53"/>
  <c r="E194" i="53"/>
  <c r="E77" i="53"/>
  <c r="E134" i="53"/>
  <c r="E133" i="53"/>
  <c r="E63" i="53"/>
  <c r="E68" i="53"/>
  <c r="E78" i="53"/>
  <c r="E151" i="53"/>
  <c r="E162" i="18"/>
  <c r="E79" i="53"/>
  <c r="E164" i="18"/>
  <c r="E124" i="18"/>
  <c r="E105" i="18"/>
  <c r="E44" i="18"/>
  <c r="E94" i="53"/>
  <c r="E117" i="53"/>
  <c r="E181" i="53"/>
  <c r="E176" i="18"/>
  <c r="E168" i="18"/>
  <c r="E160" i="18"/>
  <c r="E152" i="18"/>
  <c r="E144" i="18"/>
  <c r="E136" i="18"/>
  <c r="E128" i="18"/>
  <c r="E120" i="18"/>
  <c r="E117" i="18"/>
  <c r="E109" i="18"/>
  <c r="E101" i="18"/>
  <c r="E93" i="18"/>
  <c r="E85" i="18"/>
  <c r="E77" i="18"/>
  <c r="E53" i="18"/>
  <c r="E85" i="53"/>
  <c r="E103" i="53"/>
  <c r="E126" i="53"/>
  <c r="E149" i="53"/>
  <c r="E167" i="53"/>
  <c r="E190" i="53"/>
  <c r="E173" i="18"/>
  <c r="E165" i="18"/>
  <c r="E157" i="18"/>
  <c r="E149" i="18"/>
  <c r="E141" i="18"/>
  <c r="E133" i="18"/>
  <c r="E125" i="18"/>
  <c r="E114" i="18"/>
  <c r="E106" i="18"/>
  <c r="E98" i="18"/>
  <c r="E90" i="18"/>
  <c r="E82" i="18"/>
  <c r="E74" i="18"/>
  <c r="E68" i="18"/>
  <c r="E41" i="18"/>
  <c r="E56" i="18"/>
  <c r="E45" i="18"/>
  <c r="E46" i="18"/>
  <c r="E50" i="18"/>
  <c r="E86" i="53"/>
  <c r="E109" i="53"/>
  <c r="E127" i="53"/>
  <c r="E150" i="53"/>
  <c r="E173" i="53"/>
  <c r="E191" i="53"/>
  <c r="E73" i="18"/>
  <c r="E169" i="18"/>
  <c r="E161" i="18"/>
  <c r="E153" i="18"/>
  <c r="E145" i="18"/>
  <c r="E137" i="18"/>
  <c r="E129" i="18"/>
  <c r="E121" i="18"/>
  <c r="E118" i="18"/>
  <c r="E110" i="18"/>
  <c r="E102" i="18"/>
  <c r="E94" i="18"/>
  <c r="E86" i="18"/>
  <c r="E78" i="18"/>
  <c r="E64" i="18"/>
  <c r="E58" i="18"/>
  <c r="E51" i="18"/>
  <c r="F45" i="18"/>
  <c r="G45" i="18" s="1"/>
  <c r="E95" i="53"/>
  <c r="E118" i="53"/>
  <c r="E141" i="53"/>
  <c r="E159" i="53"/>
  <c r="E182" i="53"/>
  <c r="E172" i="18"/>
  <c r="E140" i="18"/>
  <c r="E113" i="18"/>
  <c r="E81" i="18"/>
  <c r="E70" i="18"/>
  <c r="E158" i="53"/>
  <c r="E174" i="18"/>
  <c r="E166" i="18"/>
  <c r="E158" i="18"/>
  <c r="E150" i="18"/>
  <c r="E142" i="18"/>
  <c r="E134" i="18"/>
  <c r="E126" i="18"/>
  <c r="E115" i="18"/>
  <c r="E107" i="18"/>
  <c r="E99" i="18"/>
  <c r="E91" i="18"/>
  <c r="E83" i="18"/>
  <c r="E75" i="18"/>
  <c r="E101" i="53"/>
  <c r="E119" i="53"/>
  <c r="E142" i="53"/>
  <c r="E165" i="53"/>
  <c r="E183" i="53"/>
  <c r="E156" i="18"/>
  <c r="E132" i="18"/>
  <c r="E97" i="18"/>
  <c r="E89" i="18"/>
  <c r="E67" i="18"/>
  <c r="E135" i="53"/>
  <c r="E171" i="18"/>
  <c r="E163" i="18"/>
  <c r="E155" i="18"/>
  <c r="E147" i="18"/>
  <c r="E139" i="18"/>
  <c r="E131" i="18"/>
  <c r="E123" i="18"/>
  <c r="E112" i="18"/>
  <c r="E104" i="18"/>
  <c r="E96" i="18"/>
  <c r="E88" i="18"/>
  <c r="E80" i="18"/>
  <c r="E72" i="18"/>
  <c r="E66" i="18"/>
  <c r="E60" i="18"/>
  <c r="E49" i="18"/>
  <c r="E102" i="53"/>
  <c r="E125" i="53"/>
  <c r="E143" i="53"/>
  <c r="E166" i="53"/>
  <c r="E189" i="53"/>
  <c r="E75" i="53"/>
  <c r="E83" i="53"/>
  <c r="E91" i="53"/>
  <c r="E99" i="53"/>
  <c r="E107" i="53"/>
  <c r="E115" i="53"/>
  <c r="E123" i="53"/>
  <c r="E131" i="53"/>
  <c r="E139" i="53"/>
  <c r="E147" i="53"/>
  <c r="E155" i="53"/>
  <c r="E163" i="53"/>
  <c r="E171" i="53"/>
  <c r="E179" i="53"/>
  <c r="E187" i="53"/>
  <c r="E195" i="53"/>
  <c r="E76" i="53"/>
  <c r="E84" i="53"/>
  <c r="E92" i="53"/>
  <c r="E100" i="53"/>
  <c r="E108" i="53"/>
  <c r="E116" i="53"/>
  <c r="E124" i="53"/>
  <c r="E132" i="53"/>
  <c r="E140" i="53"/>
  <c r="E148" i="53"/>
  <c r="E156" i="53"/>
  <c r="E164" i="53"/>
  <c r="E172" i="53"/>
  <c r="E180" i="53"/>
  <c r="E188" i="53"/>
  <c r="E196" i="53"/>
  <c r="E88" i="53"/>
  <c r="E104" i="53"/>
  <c r="E120" i="53"/>
  <c r="E136" i="53"/>
  <c r="E152" i="53"/>
  <c r="E168" i="53"/>
  <c r="E184" i="53"/>
  <c r="E73" i="53"/>
  <c r="E81" i="53"/>
  <c r="E89" i="53"/>
  <c r="E97" i="53"/>
  <c r="E105" i="53"/>
  <c r="E113" i="53"/>
  <c r="E121" i="53"/>
  <c r="E129" i="53"/>
  <c r="E137" i="53"/>
  <c r="E145" i="53"/>
  <c r="E153" i="53"/>
  <c r="E161" i="53"/>
  <c r="E169" i="53"/>
  <c r="E177" i="53"/>
  <c r="E185" i="53"/>
  <c r="E193" i="53"/>
  <c r="E80" i="53"/>
  <c r="E96" i="53"/>
  <c r="E112" i="53"/>
  <c r="E128" i="53"/>
  <c r="E144" i="53"/>
  <c r="E160" i="53"/>
  <c r="E176" i="53"/>
  <c r="E192" i="53"/>
  <c r="E74" i="53"/>
  <c r="E82" i="53"/>
  <c r="E90" i="53"/>
  <c r="E98" i="53"/>
  <c r="E106" i="53"/>
  <c r="E114" i="53"/>
  <c r="E122" i="53"/>
  <c r="E130" i="53"/>
  <c r="E138" i="53"/>
  <c r="E146" i="53"/>
  <c r="E154" i="53"/>
  <c r="E162" i="53"/>
  <c r="E170" i="53"/>
  <c r="E178" i="53"/>
  <c r="E186" i="53"/>
  <c r="E69" i="18"/>
  <c r="E61" i="18"/>
  <c r="E71" i="18"/>
  <c r="F44" i="18"/>
  <c r="G44" i="18" s="1"/>
  <c r="E47" i="18"/>
  <c r="E71" i="53"/>
  <c r="E64" i="53"/>
  <c r="E67" i="53"/>
  <c r="E43" i="18"/>
  <c r="C56" i="53"/>
  <c r="C60" i="53" s="1"/>
  <c r="F50" i="18"/>
  <c r="G50" i="18" s="1"/>
  <c r="F42" i="18"/>
  <c r="G42" i="18" s="1"/>
  <c r="F49" i="18"/>
  <c r="G49" i="18" s="1"/>
  <c r="F46" i="18"/>
  <c r="G46" i="18" s="1"/>
  <c r="F41" i="18"/>
  <c r="G41" i="18" s="1"/>
  <c r="F48" i="18"/>
  <c r="G48" i="18" s="1"/>
  <c r="F47" i="18"/>
  <c r="G47" i="18" s="1"/>
  <c r="C38" i="18"/>
  <c r="E42" i="18"/>
  <c r="E48" i="18"/>
  <c r="F71" i="53" l="1"/>
  <c r="G71" i="53" s="1"/>
  <c r="F66" i="53"/>
  <c r="G66" i="53" s="1"/>
  <c r="F70" i="53"/>
  <c r="G70" i="53" s="1"/>
  <c r="F63" i="53"/>
  <c r="G63" i="53" s="1"/>
  <c r="F67" i="53"/>
  <c r="G67" i="53" s="1"/>
  <c r="F64" i="53"/>
  <c r="G64" i="53" s="1"/>
  <c r="F69" i="53"/>
  <c r="G69" i="53" s="1"/>
  <c r="F72" i="53"/>
  <c r="G72" i="53" s="1"/>
  <c r="F68" i="53"/>
  <c r="G68" i="53" s="1"/>
  <c r="F65" i="53"/>
  <c r="G65" i="53" s="1"/>
  <c r="C35" i="18"/>
  <c r="C36" i="18" s="1"/>
  <c r="F75" i="18" s="1"/>
  <c r="F74" i="18"/>
  <c r="C37" i="18"/>
  <c r="F61" i="18"/>
  <c r="F154" i="18"/>
  <c r="C57" i="53"/>
  <c r="C58" i="53" s="1"/>
  <c r="F193" i="53" s="1"/>
  <c r="C59" i="53"/>
  <c r="F194" i="53" l="1"/>
  <c r="F65" i="18"/>
  <c r="F96" i="53"/>
  <c r="F158" i="53"/>
  <c r="G158" i="53" s="1"/>
  <c r="F52" i="18"/>
  <c r="G52" i="18" s="1"/>
  <c r="F154" i="53"/>
  <c r="G154" i="53" s="1"/>
  <c r="F95" i="18"/>
  <c r="G95" i="18" s="1"/>
  <c r="F159" i="18"/>
  <c r="G159" i="18" s="1"/>
  <c r="F191" i="53"/>
  <c r="G191" i="53" s="1"/>
  <c r="F71" i="18"/>
  <c r="F174" i="18"/>
  <c r="F115" i="18"/>
  <c r="G115" i="18" s="1"/>
  <c r="F100" i="18"/>
  <c r="G100" i="18" s="1"/>
  <c r="F94" i="53"/>
  <c r="G94" i="53" s="1"/>
  <c r="F140" i="18"/>
  <c r="G140" i="18" s="1"/>
  <c r="F146" i="53"/>
  <c r="G146" i="53" s="1"/>
  <c r="F102" i="53"/>
  <c r="G102" i="53" s="1"/>
  <c r="F166" i="18"/>
  <c r="F171" i="18"/>
  <c r="G171" i="18" s="1"/>
  <c r="F128" i="53"/>
  <c r="G128" i="53" s="1"/>
  <c r="F97" i="18"/>
  <c r="G97" i="18" s="1"/>
  <c r="F138" i="18"/>
  <c r="G138" i="18" s="1"/>
  <c r="F104" i="18"/>
  <c r="G104" i="18" s="1"/>
  <c r="F120" i="53"/>
  <c r="G120" i="53" s="1"/>
  <c r="F127" i="53"/>
  <c r="G127" i="53" s="1"/>
  <c r="F102" i="18"/>
  <c r="F106" i="18"/>
  <c r="G106" i="18" s="1"/>
  <c r="F87" i="18"/>
  <c r="G87" i="18" s="1"/>
  <c r="F136" i="18"/>
  <c r="G136" i="18" s="1"/>
  <c r="F152" i="53"/>
  <c r="G152" i="53" s="1"/>
  <c r="F183" i="53"/>
  <c r="G183" i="53" s="1"/>
  <c r="F163" i="18"/>
  <c r="G163" i="18" s="1"/>
  <c r="F76" i="18"/>
  <c r="G76" i="18" s="1"/>
  <c r="F158" i="18"/>
  <c r="G158" i="18" s="1"/>
  <c r="F118" i="18"/>
  <c r="G118" i="18" s="1"/>
  <c r="F116" i="53"/>
  <c r="G116" i="53" s="1"/>
  <c r="F101" i="53"/>
  <c r="G101" i="53" s="1"/>
  <c r="F180" i="53"/>
  <c r="G180" i="53" s="1"/>
  <c r="F99" i="53"/>
  <c r="G99" i="53" s="1"/>
  <c r="F97" i="53"/>
  <c r="G97" i="53" s="1"/>
  <c r="F108" i="18"/>
  <c r="G108" i="18" s="1"/>
  <c r="F73" i="18"/>
  <c r="F105" i="18"/>
  <c r="G105" i="18" s="1"/>
  <c r="F122" i="18"/>
  <c r="G122" i="18" s="1"/>
  <c r="F144" i="18"/>
  <c r="G144" i="18" s="1"/>
  <c r="F128" i="18"/>
  <c r="G128" i="18" s="1"/>
  <c r="F146" i="18"/>
  <c r="G146" i="18" s="1"/>
  <c r="F106" i="53"/>
  <c r="G106" i="53" s="1"/>
  <c r="F85" i="53"/>
  <c r="G85" i="53" s="1"/>
  <c r="F188" i="53"/>
  <c r="F155" i="53"/>
  <c r="G155" i="53" s="1"/>
  <c r="F153" i="53"/>
  <c r="G153" i="53" s="1"/>
  <c r="F172" i="18"/>
  <c r="G172" i="18" s="1"/>
  <c r="F137" i="18"/>
  <c r="G137" i="18" s="1"/>
  <c r="F130" i="18"/>
  <c r="G130" i="18" s="1"/>
  <c r="F173" i="18"/>
  <c r="G173" i="18" s="1"/>
  <c r="F131" i="18"/>
  <c r="G131" i="18" s="1"/>
  <c r="F133" i="18"/>
  <c r="G133" i="18" s="1"/>
  <c r="F110" i="18"/>
  <c r="G110" i="18" s="1"/>
  <c r="F59" i="18"/>
  <c r="G59" i="18" s="1"/>
  <c r="F133" i="53"/>
  <c r="G133" i="53" s="1"/>
  <c r="F141" i="53"/>
  <c r="G141" i="53" s="1"/>
  <c r="F119" i="53"/>
  <c r="G119" i="53" s="1"/>
  <c r="F163" i="53"/>
  <c r="G163" i="53" s="1"/>
  <c r="F161" i="53"/>
  <c r="G161" i="53" s="1"/>
  <c r="F90" i="18"/>
  <c r="F98" i="18"/>
  <c r="G98" i="18" s="1"/>
  <c r="F70" i="18"/>
  <c r="G70" i="18" s="1"/>
  <c r="F134" i="18"/>
  <c r="G134" i="18" s="1"/>
  <c r="F113" i="18"/>
  <c r="G113" i="18" s="1"/>
  <c r="F126" i="18"/>
  <c r="G126" i="18" s="1"/>
  <c r="F142" i="18"/>
  <c r="G142" i="18" s="1"/>
  <c r="F175" i="18"/>
  <c r="G175" i="18" s="1"/>
  <c r="F166" i="53"/>
  <c r="F84" i="18"/>
  <c r="G84" i="18" s="1"/>
  <c r="F80" i="18"/>
  <c r="G80" i="18" s="1"/>
  <c r="F132" i="18"/>
  <c r="G132" i="18" s="1"/>
  <c r="F145" i="18"/>
  <c r="G145" i="18" s="1"/>
  <c r="F91" i="18"/>
  <c r="G91" i="18" s="1"/>
  <c r="F60" i="18"/>
  <c r="G60" i="18" s="1"/>
  <c r="F99" i="18"/>
  <c r="G99" i="18" s="1"/>
  <c r="F167" i="18"/>
  <c r="G167" i="18" s="1"/>
  <c r="F150" i="18"/>
  <c r="G150" i="18" s="1"/>
  <c r="F124" i="53"/>
  <c r="G124" i="53" s="1"/>
  <c r="F91" i="53"/>
  <c r="G91" i="53" s="1"/>
  <c r="F89" i="53"/>
  <c r="G89" i="53" s="1"/>
  <c r="F147" i="18"/>
  <c r="G147" i="18" s="1"/>
  <c r="F155" i="18"/>
  <c r="G155" i="18" s="1"/>
  <c r="F148" i="18"/>
  <c r="G148" i="18" s="1"/>
  <c r="F127" i="18"/>
  <c r="F81" i="18"/>
  <c r="G81" i="18" s="1"/>
  <c r="F112" i="18"/>
  <c r="G112" i="18" s="1"/>
  <c r="F96" i="18"/>
  <c r="G96" i="18" s="1"/>
  <c r="F114" i="18"/>
  <c r="G114" i="18" s="1"/>
  <c r="F68" i="18"/>
  <c r="G68" i="18" s="1"/>
  <c r="F125" i="53"/>
  <c r="G125" i="53" s="1"/>
  <c r="F109" i="18"/>
  <c r="G109" i="18" s="1"/>
  <c r="F149" i="53"/>
  <c r="G149" i="53" s="1"/>
  <c r="F160" i="53"/>
  <c r="F135" i="53"/>
  <c r="G135" i="53" s="1"/>
  <c r="F110" i="53"/>
  <c r="G110" i="53" s="1"/>
  <c r="F93" i="53"/>
  <c r="G93" i="53" s="1"/>
  <c r="F170" i="53"/>
  <c r="G170" i="53" s="1"/>
  <c r="F173" i="53"/>
  <c r="G173" i="53" s="1"/>
  <c r="F82" i="53"/>
  <c r="G82" i="53" s="1"/>
  <c r="F144" i="53"/>
  <c r="G144" i="53" s="1"/>
  <c r="F156" i="53"/>
  <c r="G156" i="53" s="1"/>
  <c r="F95" i="53"/>
  <c r="G95" i="53" s="1"/>
  <c r="F192" i="53"/>
  <c r="G192" i="53" s="1"/>
  <c r="F131" i="53"/>
  <c r="G131" i="53" s="1"/>
  <c r="F134" i="53"/>
  <c r="G134" i="53" s="1"/>
  <c r="F129" i="53"/>
  <c r="G129" i="53" s="1"/>
  <c r="F162" i="53"/>
  <c r="G162" i="53" s="1"/>
  <c r="F186" i="53"/>
  <c r="G186" i="53" s="1"/>
  <c r="F112" i="53"/>
  <c r="G112" i="53" s="1"/>
  <c r="F189" i="53"/>
  <c r="G189" i="53" s="1"/>
  <c r="F109" i="53"/>
  <c r="G109" i="53" s="1"/>
  <c r="F90" i="53"/>
  <c r="G90" i="53" s="1"/>
  <c r="F100" i="53"/>
  <c r="G100" i="53" s="1"/>
  <c r="F164" i="53"/>
  <c r="G164" i="53" s="1"/>
  <c r="F103" i="53"/>
  <c r="G103" i="53" s="1"/>
  <c r="F167" i="53"/>
  <c r="F75" i="53"/>
  <c r="G75" i="53" s="1"/>
  <c r="F139" i="53"/>
  <c r="G139" i="53" s="1"/>
  <c r="F78" i="53"/>
  <c r="G78" i="53" s="1"/>
  <c r="F142" i="53"/>
  <c r="G142" i="53" s="1"/>
  <c r="F73" i="53"/>
  <c r="G73" i="53" s="1"/>
  <c r="F137" i="53"/>
  <c r="G137" i="53" s="1"/>
  <c r="F63" i="18"/>
  <c r="G63" i="18" s="1"/>
  <c r="F88" i="18"/>
  <c r="F77" i="18"/>
  <c r="G77" i="18" s="1"/>
  <c r="F92" i="18"/>
  <c r="G92" i="18" s="1"/>
  <c r="F119" i="18"/>
  <c r="G119" i="18" s="1"/>
  <c r="F165" i="18"/>
  <c r="G165" i="18" s="1"/>
  <c r="F103" i="18"/>
  <c r="G103" i="18" s="1"/>
  <c r="F149" i="18"/>
  <c r="G149" i="18" s="1"/>
  <c r="F107" i="18"/>
  <c r="G107" i="18" s="1"/>
  <c r="F153" i="18"/>
  <c r="G153" i="18" s="1"/>
  <c r="F111" i="18"/>
  <c r="G111" i="18" s="1"/>
  <c r="F157" i="18"/>
  <c r="G157" i="18" s="1"/>
  <c r="F74" i="53"/>
  <c r="G74" i="53" s="1"/>
  <c r="F88" i="53"/>
  <c r="G88" i="53" s="1"/>
  <c r="F122" i="53"/>
  <c r="G122" i="53" s="1"/>
  <c r="G188" i="53"/>
  <c r="G193" i="53"/>
  <c r="G166" i="53"/>
  <c r="G194" i="53"/>
  <c r="G167" i="53"/>
  <c r="G160" i="53"/>
  <c r="G96" i="53"/>
  <c r="F114" i="53"/>
  <c r="G114" i="53" s="1"/>
  <c r="F117" i="53"/>
  <c r="G117" i="53" s="1"/>
  <c r="F108" i="53"/>
  <c r="G108" i="53" s="1"/>
  <c r="F172" i="53"/>
  <c r="G172" i="53" s="1"/>
  <c r="F111" i="53"/>
  <c r="G111" i="53" s="1"/>
  <c r="F175" i="53"/>
  <c r="G175" i="53" s="1"/>
  <c r="F83" i="53"/>
  <c r="G83" i="53" s="1"/>
  <c r="F147" i="53"/>
  <c r="G147" i="53" s="1"/>
  <c r="F86" i="53"/>
  <c r="G86" i="53" s="1"/>
  <c r="F150" i="53"/>
  <c r="G150" i="53" s="1"/>
  <c r="F81" i="53"/>
  <c r="G81" i="53" s="1"/>
  <c r="F145" i="53"/>
  <c r="G145" i="53" s="1"/>
  <c r="F120" i="18"/>
  <c r="G120" i="18" s="1"/>
  <c r="F129" i="18"/>
  <c r="G129" i="18" s="1"/>
  <c r="F116" i="18"/>
  <c r="G116" i="18" s="1"/>
  <c r="F123" i="18"/>
  <c r="G123" i="18" s="1"/>
  <c r="F124" i="18"/>
  <c r="G124" i="18" s="1"/>
  <c r="F152" i="18"/>
  <c r="G152" i="18" s="1"/>
  <c r="F141" i="18"/>
  <c r="G141" i="18" s="1"/>
  <c r="F156" i="18"/>
  <c r="G156" i="18" s="1"/>
  <c r="F151" i="18"/>
  <c r="G151" i="18" s="1"/>
  <c r="F94" i="18"/>
  <c r="G94" i="18" s="1"/>
  <c r="F135" i="18"/>
  <c r="G135" i="18" s="1"/>
  <c r="F78" i="18"/>
  <c r="G78" i="18" s="1"/>
  <c r="F139" i="18"/>
  <c r="G139" i="18" s="1"/>
  <c r="F82" i="18"/>
  <c r="G82" i="18" s="1"/>
  <c r="F143" i="18"/>
  <c r="G143" i="18" s="1"/>
  <c r="F86" i="18"/>
  <c r="G86" i="18" s="1"/>
  <c r="F105" i="53"/>
  <c r="G105" i="53" s="1"/>
  <c r="F138" i="53"/>
  <c r="G138" i="53" s="1"/>
  <c r="F197" i="53"/>
  <c r="G197" i="53" s="1"/>
  <c r="F136" i="53"/>
  <c r="G136" i="53" s="1"/>
  <c r="F178" i="53"/>
  <c r="G178" i="53" s="1"/>
  <c r="F130" i="53"/>
  <c r="G130" i="53" s="1"/>
  <c r="F76" i="53"/>
  <c r="G76" i="53" s="1"/>
  <c r="F140" i="53"/>
  <c r="G140" i="53" s="1"/>
  <c r="F79" i="53"/>
  <c r="G79" i="53" s="1"/>
  <c r="F143" i="53"/>
  <c r="G143" i="53" s="1"/>
  <c r="F176" i="53"/>
  <c r="G176" i="53" s="1"/>
  <c r="F115" i="53"/>
  <c r="G115" i="53" s="1"/>
  <c r="F179" i="53"/>
  <c r="G179" i="53" s="1"/>
  <c r="F118" i="53"/>
  <c r="G118" i="53" s="1"/>
  <c r="F182" i="53"/>
  <c r="G182" i="53" s="1"/>
  <c r="F113" i="53"/>
  <c r="G113" i="53" s="1"/>
  <c r="F177" i="53"/>
  <c r="G177" i="53" s="1"/>
  <c r="F83" i="18"/>
  <c r="G83" i="18" s="1"/>
  <c r="F55" i="18"/>
  <c r="G55" i="18" s="1"/>
  <c r="F162" i="18"/>
  <c r="G162" i="18" s="1"/>
  <c r="F169" i="18"/>
  <c r="G169" i="18" s="1"/>
  <c r="F161" i="18"/>
  <c r="G161" i="18" s="1"/>
  <c r="F62" i="18"/>
  <c r="G62" i="18" s="1"/>
  <c r="F170" i="18"/>
  <c r="G170" i="18" s="1"/>
  <c r="F67" i="18"/>
  <c r="G67" i="18" s="1"/>
  <c r="F176" i="18"/>
  <c r="G176" i="18" s="1"/>
  <c r="F66" i="18"/>
  <c r="G66" i="18" s="1"/>
  <c r="F160" i="18"/>
  <c r="G160" i="18" s="1"/>
  <c r="F72" i="18"/>
  <c r="G72" i="18" s="1"/>
  <c r="F164" i="18"/>
  <c r="G164" i="18" s="1"/>
  <c r="F64" i="18"/>
  <c r="G64" i="18" s="1"/>
  <c r="F168" i="18"/>
  <c r="G168" i="18" s="1"/>
  <c r="F69" i="18"/>
  <c r="G69" i="18" s="1"/>
  <c r="F181" i="53"/>
  <c r="G181" i="53" s="1"/>
  <c r="F98" i="53"/>
  <c r="G98" i="53" s="1"/>
  <c r="F196" i="53"/>
  <c r="G196" i="53" s="1"/>
  <c r="F171" i="53"/>
  <c r="G171" i="53" s="1"/>
  <c r="F174" i="53"/>
  <c r="G174" i="53" s="1"/>
  <c r="F169" i="53"/>
  <c r="G169" i="53" s="1"/>
  <c r="F165" i="53"/>
  <c r="G165" i="53" s="1"/>
  <c r="F168" i="53"/>
  <c r="G168" i="53" s="1"/>
  <c r="F77" i="53"/>
  <c r="G77" i="53" s="1"/>
  <c r="F157" i="53"/>
  <c r="G157" i="53" s="1"/>
  <c r="F84" i="53"/>
  <c r="G84" i="53" s="1"/>
  <c r="F148" i="53"/>
  <c r="G148" i="53" s="1"/>
  <c r="F87" i="53"/>
  <c r="G87" i="53" s="1"/>
  <c r="F151" i="53"/>
  <c r="G151" i="53" s="1"/>
  <c r="F184" i="53"/>
  <c r="G184" i="53" s="1"/>
  <c r="F123" i="53"/>
  <c r="G123" i="53" s="1"/>
  <c r="F187" i="53"/>
  <c r="G187" i="53" s="1"/>
  <c r="F126" i="53"/>
  <c r="G126" i="53" s="1"/>
  <c r="F190" i="53"/>
  <c r="G190" i="53" s="1"/>
  <c r="F121" i="53"/>
  <c r="G121" i="53" s="1"/>
  <c r="F185" i="53"/>
  <c r="G185" i="53" s="1"/>
  <c r="G127" i="18"/>
  <c r="G61" i="18"/>
  <c r="G90" i="18"/>
  <c r="G102" i="18"/>
  <c r="G166" i="18"/>
  <c r="G174" i="18"/>
  <c r="G74" i="18"/>
  <c r="G88" i="18"/>
  <c r="G65" i="18"/>
  <c r="G71" i="18"/>
  <c r="G73" i="18"/>
  <c r="G75" i="18"/>
  <c r="G154" i="18"/>
  <c r="F58" i="18"/>
  <c r="G58" i="18" s="1"/>
  <c r="F101" i="18"/>
  <c r="G101" i="18" s="1"/>
  <c r="F53" i="18"/>
  <c r="G53" i="18" s="1"/>
  <c r="F85" i="18"/>
  <c r="G85" i="18" s="1"/>
  <c r="F51" i="18"/>
  <c r="G51" i="18" s="1"/>
  <c r="F89" i="18"/>
  <c r="G89" i="18" s="1"/>
  <c r="F56" i="18"/>
  <c r="G56" i="18" s="1"/>
  <c r="F93" i="18"/>
  <c r="G93" i="18" s="1"/>
  <c r="F54" i="18"/>
  <c r="G54" i="18" s="1"/>
  <c r="F104" i="53"/>
  <c r="G104" i="53" s="1"/>
  <c r="F132" i="53"/>
  <c r="G132" i="53" s="1"/>
  <c r="F107" i="53"/>
  <c r="G107" i="53" s="1"/>
  <c r="F80" i="53"/>
  <c r="G80" i="53" s="1"/>
  <c r="F92" i="53"/>
  <c r="G92" i="53" s="1"/>
  <c r="F159" i="53"/>
  <c r="G159" i="53" s="1"/>
  <c r="F195" i="53"/>
  <c r="G195" i="53" s="1"/>
  <c r="F198" i="53"/>
  <c r="G198" i="53" s="1"/>
  <c r="F117" i="18"/>
  <c r="G117" i="18" s="1"/>
  <c r="F57" i="18"/>
  <c r="G57" i="18" s="1"/>
  <c r="F121" i="18"/>
  <c r="G121" i="18" s="1"/>
  <c r="F79" i="18"/>
  <c r="G79" i="18" s="1"/>
  <c r="F125" i="18"/>
  <c r="G125" i="18" s="1"/>
</calcChain>
</file>

<file path=xl/sharedStrings.xml><?xml version="1.0" encoding="utf-8"?>
<sst xmlns="http://schemas.openxmlformats.org/spreadsheetml/2006/main" count="179" uniqueCount="73">
  <si>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</si>
  <si>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</si>
  <si>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</si>
  <si>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</si>
  <si>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</si>
  <si>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</si>
  <si>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</si>
  <si>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</si>
  <si>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</si>
  <si>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</si>
  <si>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</si>
  <si>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</si>
  <si>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</si>
  <si>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</si>
  <si>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</si>
  <si>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</si>
  <si>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</si>
  <si>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</si>
  <si>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</si>
  <si>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</si>
  <si>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</si>
  <si>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</si>
  <si>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</si>
  <si>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</si>
  <si>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</si>
  <si>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</si>
  <si>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</si>
  <si>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</si>
  <si>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</si>
  <si>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</si>
  <si>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</si>
  <si>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</si>
  <si>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</si>
  <si>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</si>
  <si>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</si>
  <si>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</si>
  <si>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</si>
  <si>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</si>
  <si>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</si>
  <si>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</si>
  <si>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</si>
  <si>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</si>
  <si>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</si>
  <si>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</si>
  <si>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</si>
  <si>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</si>
  <si>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</si>
  <si>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</si>
  <si>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</si>
  <si>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</si>
  <si>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</si>
  <si>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</si>
  <si>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</si>
  <si>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</si>
  <si>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</si>
  <si>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</si>
  <si>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</si>
  <si>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</si>
  <si>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</si>
  <si>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</si>
  <si>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</si>
  <si>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</si>
  <si>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</si>
  <si>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</si>
  <si>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</si>
  <si>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Westerschelde</t>
  </si>
  <si>
    <t>Observation:</t>
  </si>
  <si>
    <t>The green dots were done by a moving boat which was too slow. In the upstream part the observations were not made at LWS but later.</t>
  </si>
  <si>
    <t>Scheldt November 2000</t>
  </si>
  <si>
    <t>Convergence Excursion</t>
  </si>
  <si>
    <t>e</t>
  </si>
  <si>
    <t xml:space="preserve">Scheldt </t>
  </si>
  <si>
    <t>Model Duc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</si>
</sst>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175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2" fontId="0" fillId="3" borderId="35" xfId="0" applyNumberFormat="1" applyFill="1" applyBorder="1"/>
    <xf numFmtId="49" fontId="0" fillId="3" borderId="12" xfId="0" applyNumberFormat="1" applyFont="1" applyFill="1" applyBorder="1" applyAlignment="1" applyProtection="1">
      <alignment horizontal="left"/>
    </xf>
    <xf numFmtId="49" fontId="0" fillId="3" borderId="0" xfId="0" applyNumberFormat="1" applyFont="1" applyFill="1" applyBorder="1" applyAlignment="1" applyProtection="1">
      <alignment horizontal="left"/>
    </xf>
    <xf numFmtId="1" fontId="0" fillId="3" borderId="29" xfId="0" applyNumberFormat="1" applyFill="1" applyBorder="1"/>
    <xf numFmtId="1" fontId="0" fillId="3" borderId="33" xfId="0" applyNumberFormat="1" applyFill="1" applyBorder="1"/>
    <xf numFmtId="1" fontId="0" fillId="3" borderId="8" xfId="0" applyNumberFormat="1" applyFill="1" applyBorder="1"/>
    <xf numFmtId="1" fontId="0" fillId="3" borderId="10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1" fontId="0" fillId="3" borderId="30" xfId="0" applyNumberFormat="1" applyFill="1" applyBorder="1"/>
    <xf numFmtId="49" fontId="5" fillId="3" borderId="26" xfId="0" applyNumberFormat="1" applyFont="1" applyFill="1" applyBorder="1" applyAlignment="1" applyProtection="1">
      <alignment horizontal="left"/>
    </xf>
    <xf numFmtId="1" fontId="0" fillId="3" borderId="26" xfId="0" applyNumberFormat="1" applyFill="1" applyBorder="1" applyProtection="1"/>
    <xf numFmtId="49" fontId="2" fillId="3" borderId="44" xfId="0" applyNumberFormat="1" applyFont="1" applyFill="1" applyBorder="1" applyAlignment="1" applyProtection="1">
      <alignment horizontal="left"/>
    </xf>
    <xf numFmtId="49" fontId="3" fillId="3" borderId="45" xfId="0" applyNumberFormat="1" applyFont="1" applyFill="1" applyBorder="1" applyAlignment="1" applyProtection="1">
      <alignment horizontal="left"/>
    </xf>
    <xf numFmtId="2" fontId="0" fillId="3" borderId="45" xfId="0" applyNumberFormat="1" applyFill="1" applyBorder="1" applyProtection="1"/>
    <xf numFmtId="49" fontId="0" fillId="3" borderId="46" xfId="0" quotePrefix="1" applyNumberFormat="1" applyFont="1" applyFill="1" applyBorder="1" applyAlignment="1" applyProtection="1">
      <alignment horizontal="left"/>
    </xf>
    <xf numFmtId="1" fontId="0" fillId="3" borderId="5" xfId="0" applyNumberFormat="1" applyFill="1" applyBorder="1"/>
    <xf numFmtId="1" fontId="0" fillId="3" borderId="6" xfId="0" applyNumberFormat="1" applyFill="1" applyBorder="1"/>
    <xf numFmtId="1" fontId="0" fillId="3" borderId="7" xfId="0" applyNumberFormat="1" applyFill="1" applyBorder="1"/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Westerschelde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199"/>
          <c:y val="0.12611972745830999"/>
          <c:w val="0.78304470106088997"/>
          <c:h val="0.70434025292293001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 Nov 2000'!$F$5:$F$22</c:f>
              <c:numCache>
                <c:formatCode>0</c:formatCode>
                <c:ptCount val="18"/>
                <c:pt idx="0">
                  <c:v>30391.025641025641</c:v>
                </c:pt>
                <c:pt idx="1">
                  <c:v>38391.025641025641</c:v>
                </c:pt>
                <c:pt idx="2">
                  <c:v>50141.025641025641</c:v>
                </c:pt>
                <c:pt idx="3">
                  <c:v>60766.025641025641</c:v>
                </c:pt>
                <c:pt idx="4">
                  <c:v>73141.025641025641</c:v>
                </c:pt>
                <c:pt idx="5">
                  <c:v>86766.025641025641</c:v>
                </c:pt>
                <c:pt idx="6">
                  <c:v>94516.025641025641</c:v>
                </c:pt>
                <c:pt idx="7">
                  <c:v>30391.025641025641</c:v>
                </c:pt>
                <c:pt idx="8">
                  <c:v>33391.025641025641</c:v>
                </c:pt>
                <c:pt idx="9">
                  <c:v>36641.025641025641</c:v>
                </c:pt>
                <c:pt idx="10">
                  <c:v>39641.025641025641</c:v>
                </c:pt>
                <c:pt idx="11">
                  <c:v>45141.025641025641</c:v>
                </c:pt>
                <c:pt idx="12">
                  <c:v>50141.025641025641</c:v>
                </c:pt>
                <c:pt idx="13">
                  <c:v>61141.025641025641</c:v>
                </c:pt>
                <c:pt idx="14">
                  <c:v>66516.025641025641</c:v>
                </c:pt>
                <c:pt idx="15">
                  <c:v>77391.025641025641</c:v>
                </c:pt>
              </c:numCache>
            </c:numRef>
          </c:xVal>
          <c:yVal>
            <c:numRef>
              <c:f>'2 Nov 2000'!$G$5:$G$22</c:f>
              <c:numCache>
                <c:formatCode>0.00</c:formatCode>
                <c:ptCount val="18"/>
                <c:pt idx="0">
                  <c:v>30</c:v>
                </c:pt>
                <c:pt idx="1">
                  <c:v>28</c:v>
                </c:pt>
                <c:pt idx="2">
                  <c:v>27</c:v>
                </c:pt>
                <c:pt idx="3">
                  <c:v>23</c:v>
                </c:pt>
                <c:pt idx="4">
                  <c:v>17.5</c:v>
                </c:pt>
                <c:pt idx="5">
                  <c:v>11</c:v>
                </c:pt>
                <c:pt idx="6">
                  <c:v>9</c:v>
                </c:pt>
                <c:pt idx="7">
                  <c:v>31.2</c:v>
                </c:pt>
                <c:pt idx="8">
                  <c:v>31.8</c:v>
                </c:pt>
                <c:pt idx="9">
                  <c:v>30.3</c:v>
                </c:pt>
                <c:pt idx="10">
                  <c:v>28.8</c:v>
                </c:pt>
                <c:pt idx="11">
                  <c:v>26.7</c:v>
                </c:pt>
                <c:pt idx="12">
                  <c:v>25.6</c:v>
                </c:pt>
                <c:pt idx="13">
                  <c:v>22.2</c:v>
                </c:pt>
                <c:pt idx="14">
                  <c:v>22.3</c:v>
                </c:pt>
                <c:pt idx="15">
                  <c:v>16.100000000000001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 Nov 2000'!$H$5:$H$31</c:f>
              <c:numCache>
                <c:formatCode>0</c:formatCode>
                <c:ptCount val="27"/>
                <c:pt idx="0">
                  <c:v>30391.025641025641</c:v>
                </c:pt>
                <c:pt idx="1">
                  <c:v>38391.025641025641</c:v>
                </c:pt>
                <c:pt idx="2">
                  <c:v>60766.025641025641</c:v>
                </c:pt>
                <c:pt idx="3">
                  <c:v>73141.025641025641</c:v>
                </c:pt>
                <c:pt idx="4">
                  <c:v>81266.025641025641</c:v>
                </c:pt>
                <c:pt idx="5">
                  <c:v>86766.025641025641</c:v>
                </c:pt>
                <c:pt idx="6">
                  <c:v>10641.025641025642</c:v>
                </c:pt>
                <c:pt idx="7">
                  <c:v>14391.025641025642</c:v>
                </c:pt>
                <c:pt idx="8">
                  <c:v>26891.025641025641</c:v>
                </c:pt>
                <c:pt idx="9">
                  <c:v>30391.025641025641</c:v>
                </c:pt>
                <c:pt idx="10">
                  <c:v>33391.025641025641</c:v>
                </c:pt>
                <c:pt idx="11">
                  <c:v>36641.025641025641</c:v>
                </c:pt>
                <c:pt idx="12">
                  <c:v>45141.025641025641</c:v>
                </c:pt>
                <c:pt idx="13">
                  <c:v>50141.025641025641</c:v>
                </c:pt>
                <c:pt idx="14">
                  <c:v>53641.025641025641</c:v>
                </c:pt>
                <c:pt idx="15">
                  <c:v>61141.025641025641</c:v>
                </c:pt>
                <c:pt idx="16">
                  <c:v>66516.025641025641</c:v>
                </c:pt>
                <c:pt idx="17">
                  <c:v>73141.025641025641</c:v>
                </c:pt>
                <c:pt idx="18">
                  <c:v>77391.025641025641</c:v>
                </c:pt>
                <c:pt idx="19">
                  <c:v>83266.025641025641</c:v>
                </c:pt>
                <c:pt idx="20">
                  <c:v>86766.025641025641</c:v>
                </c:pt>
                <c:pt idx="21">
                  <c:v>91516.025641025641</c:v>
                </c:pt>
                <c:pt idx="22">
                  <c:v>94516.025641025641</c:v>
                </c:pt>
                <c:pt idx="23">
                  <c:v>97766.025641025641</c:v>
                </c:pt>
                <c:pt idx="24">
                  <c:v>102891.02564102564</c:v>
                </c:pt>
                <c:pt idx="25">
                  <c:v>108391.02564102564</c:v>
                </c:pt>
              </c:numCache>
            </c:numRef>
          </c:xVal>
          <c:yVal>
            <c:numRef>
              <c:f>'2 Nov 2000'!$I$5:$I$31</c:f>
              <c:numCache>
                <c:formatCode>0.00</c:formatCode>
                <c:ptCount val="27"/>
                <c:pt idx="0">
                  <c:v>28.5</c:v>
                </c:pt>
                <c:pt idx="1">
                  <c:v>26.1</c:v>
                </c:pt>
                <c:pt idx="2">
                  <c:v>17.899999999999999</c:v>
                </c:pt>
                <c:pt idx="3">
                  <c:v>12.7</c:v>
                </c:pt>
                <c:pt idx="4">
                  <c:v>13.9</c:v>
                </c:pt>
                <c:pt idx="5">
                  <c:v>8.3000000000000007</c:v>
                </c:pt>
                <c:pt idx="6">
                  <c:v>31.6</c:v>
                </c:pt>
                <c:pt idx="7">
                  <c:v>30.8</c:v>
                </c:pt>
                <c:pt idx="8">
                  <c:v>29.7</c:v>
                </c:pt>
                <c:pt idx="9" formatCode="General">
                  <c:v>28.9</c:v>
                </c:pt>
                <c:pt idx="10" formatCode="General">
                  <c:v>29.8</c:v>
                </c:pt>
                <c:pt idx="11" formatCode="General">
                  <c:v>26.3</c:v>
                </c:pt>
                <c:pt idx="12" formatCode="General">
                  <c:v>23.4</c:v>
                </c:pt>
                <c:pt idx="13" formatCode="General">
                  <c:v>22.9</c:v>
                </c:pt>
                <c:pt idx="14" formatCode="General">
                  <c:v>21</c:v>
                </c:pt>
                <c:pt idx="15" formatCode="General">
                  <c:v>19.5</c:v>
                </c:pt>
                <c:pt idx="16" formatCode="General">
                  <c:v>17.600000000000001</c:v>
                </c:pt>
                <c:pt idx="17" formatCode="General">
                  <c:v>13.5</c:v>
                </c:pt>
                <c:pt idx="18" formatCode="General">
                  <c:v>12.1</c:v>
                </c:pt>
                <c:pt idx="19" formatCode="General">
                  <c:v>10.199999999999999</c:v>
                </c:pt>
                <c:pt idx="20" formatCode="General">
                  <c:v>9.1</c:v>
                </c:pt>
                <c:pt idx="21" formatCode="General">
                  <c:v>7.7</c:v>
                </c:pt>
                <c:pt idx="22" formatCode="General">
                  <c:v>6.4</c:v>
                </c:pt>
                <c:pt idx="23" formatCode="General">
                  <c:v>5.0999999999999996</c:v>
                </c:pt>
                <c:pt idx="24" formatCode="General">
                  <c:v>3.2</c:v>
                </c:pt>
                <c:pt idx="25" formatCode="General">
                  <c:v>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 Nov 2000'!$I$41:$I$176</c:f>
              <c:numCache>
                <c:formatCode>General</c:formatCode>
                <c:ptCount val="136"/>
                <c:pt idx="0">
                  <c:v>-12000</c:v>
                </c:pt>
                <c:pt idx="1">
                  <c:v>-2000</c:v>
                </c:pt>
                <c:pt idx="2">
                  <c:v>-1000</c:v>
                </c:pt>
                <c:pt idx="3">
                  <c:v>0</c:v>
                </c:pt>
                <c:pt idx="4">
                  <c:v>1000</c:v>
                </c:pt>
                <c:pt idx="5">
                  <c:v>2000</c:v>
                </c:pt>
                <c:pt idx="6">
                  <c:v>3000</c:v>
                </c:pt>
                <c:pt idx="7">
                  <c:v>4000</c:v>
                </c:pt>
                <c:pt idx="8">
                  <c:v>5000</c:v>
                </c:pt>
                <c:pt idx="9">
                  <c:v>6000</c:v>
                </c:pt>
                <c:pt idx="10">
                  <c:v>7000</c:v>
                </c:pt>
                <c:pt idx="11">
                  <c:v>8000</c:v>
                </c:pt>
                <c:pt idx="12">
                  <c:v>9000</c:v>
                </c:pt>
                <c:pt idx="13">
                  <c:v>10000</c:v>
                </c:pt>
                <c:pt idx="14">
                  <c:v>11000</c:v>
                </c:pt>
                <c:pt idx="15">
                  <c:v>12000</c:v>
                </c:pt>
                <c:pt idx="16">
                  <c:v>13000</c:v>
                </c:pt>
                <c:pt idx="17">
                  <c:v>14000</c:v>
                </c:pt>
                <c:pt idx="18">
                  <c:v>15000</c:v>
                </c:pt>
                <c:pt idx="19">
                  <c:v>16000</c:v>
                </c:pt>
                <c:pt idx="20">
                  <c:v>17000</c:v>
                </c:pt>
                <c:pt idx="21">
                  <c:v>18000</c:v>
                </c:pt>
                <c:pt idx="22">
                  <c:v>19000</c:v>
                </c:pt>
                <c:pt idx="23">
                  <c:v>20000</c:v>
                </c:pt>
                <c:pt idx="24">
                  <c:v>21000</c:v>
                </c:pt>
                <c:pt idx="25">
                  <c:v>22000</c:v>
                </c:pt>
                <c:pt idx="26">
                  <c:v>23000</c:v>
                </c:pt>
                <c:pt idx="27">
                  <c:v>24000</c:v>
                </c:pt>
                <c:pt idx="28">
                  <c:v>25000</c:v>
                </c:pt>
                <c:pt idx="29">
                  <c:v>26000</c:v>
                </c:pt>
                <c:pt idx="30">
                  <c:v>27000</c:v>
                </c:pt>
                <c:pt idx="31">
                  <c:v>28000</c:v>
                </c:pt>
                <c:pt idx="32">
                  <c:v>29000</c:v>
                </c:pt>
                <c:pt idx="33">
                  <c:v>30000</c:v>
                </c:pt>
                <c:pt idx="34">
                  <c:v>31000</c:v>
                </c:pt>
                <c:pt idx="35">
                  <c:v>32000</c:v>
                </c:pt>
                <c:pt idx="36">
                  <c:v>33000</c:v>
                </c:pt>
                <c:pt idx="37">
                  <c:v>34000</c:v>
                </c:pt>
                <c:pt idx="38">
                  <c:v>35000</c:v>
                </c:pt>
                <c:pt idx="39">
                  <c:v>36000</c:v>
                </c:pt>
                <c:pt idx="40">
                  <c:v>37000</c:v>
                </c:pt>
                <c:pt idx="41">
                  <c:v>38000</c:v>
                </c:pt>
                <c:pt idx="42">
                  <c:v>39000</c:v>
                </c:pt>
                <c:pt idx="43">
                  <c:v>40000</c:v>
                </c:pt>
                <c:pt idx="44">
                  <c:v>41000</c:v>
                </c:pt>
                <c:pt idx="45">
                  <c:v>42000</c:v>
                </c:pt>
                <c:pt idx="46">
                  <c:v>43000</c:v>
                </c:pt>
                <c:pt idx="47">
                  <c:v>44000</c:v>
                </c:pt>
                <c:pt idx="48">
                  <c:v>45000</c:v>
                </c:pt>
                <c:pt idx="49">
                  <c:v>46000</c:v>
                </c:pt>
                <c:pt idx="50">
                  <c:v>47000</c:v>
                </c:pt>
                <c:pt idx="51">
                  <c:v>48000</c:v>
                </c:pt>
                <c:pt idx="52">
                  <c:v>49000</c:v>
                </c:pt>
                <c:pt idx="53">
                  <c:v>50000</c:v>
                </c:pt>
                <c:pt idx="54">
                  <c:v>51000</c:v>
                </c:pt>
                <c:pt idx="55">
                  <c:v>52000</c:v>
                </c:pt>
                <c:pt idx="56">
                  <c:v>53000</c:v>
                </c:pt>
                <c:pt idx="57">
                  <c:v>54000</c:v>
                </c:pt>
                <c:pt idx="58">
                  <c:v>55000</c:v>
                </c:pt>
                <c:pt idx="59">
                  <c:v>56000</c:v>
                </c:pt>
                <c:pt idx="60">
                  <c:v>57000</c:v>
                </c:pt>
                <c:pt idx="61">
                  <c:v>58000</c:v>
                </c:pt>
                <c:pt idx="62">
                  <c:v>59000</c:v>
                </c:pt>
                <c:pt idx="63">
                  <c:v>60000</c:v>
                </c:pt>
                <c:pt idx="64">
                  <c:v>61000</c:v>
                </c:pt>
                <c:pt idx="65">
                  <c:v>62000</c:v>
                </c:pt>
                <c:pt idx="66">
                  <c:v>63000</c:v>
                </c:pt>
                <c:pt idx="67">
                  <c:v>64000</c:v>
                </c:pt>
                <c:pt idx="68">
                  <c:v>65000</c:v>
                </c:pt>
                <c:pt idx="69">
                  <c:v>66000</c:v>
                </c:pt>
                <c:pt idx="70">
                  <c:v>67000</c:v>
                </c:pt>
                <c:pt idx="71">
                  <c:v>68000</c:v>
                </c:pt>
                <c:pt idx="72">
                  <c:v>69000</c:v>
                </c:pt>
                <c:pt idx="73">
                  <c:v>70000</c:v>
                </c:pt>
                <c:pt idx="74">
                  <c:v>71000</c:v>
                </c:pt>
                <c:pt idx="75">
                  <c:v>72000</c:v>
                </c:pt>
                <c:pt idx="76">
                  <c:v>73000</c:v>
                </c:pt>
                <c:pt idx="77">
                  <c:v>74000</c:v>
                </c:pt>
                <c:pt idx="78">
                  <c:v>75000</c:v>
                </c:pt>
                <c:pt idx="79">
                  <c:v>76000</c:v>
                </c:pt>
                <c:pt idx="80">
                  <c:v>77000</c:v>
                </c:pt>
                <c:pt idx="81">
                  <c:v>78000</c:v>
                </c:pt>
                <c:pt idx="82">
                  <c:v>79000</c:v>
                </c:pt>
                <c:pt idx="83">
                  <c:v>80000</c:v>
                </c:pt>
                <c:pt idx="84">
                  <c:v>81000</c:v>
                </c:pt>
                <c:pt idx="85">
                  <c:v>82000</c:v>
                </c:pt>
                <c:pt idx="86">
                  <c:v>83000</c:v>
                </c:pt>
                <c:pt idx="87">
                  <c:v>84000</c:v>
                </c:pt>
                <c:pt idx="88">
                  <c:v>85000</c:v>
                </c:pt>
                <c:pt idx="89">
                  <c:v>86000</c:v>
                </c:pt>
                <c:pt idx="90">
                  <c:v>87000</c:v>
                </c:pt>
                <c:pt idx="91">
                  <c:v>88000</c:v>
                </c:pt>
                <c:pt idx="92">
                  <c:v>89000</c:v>
                </c:pt>
                <c:pt idx="93">
                  <c:v>90000</c:v>
                </c:pt>
                <c:pt idx="94">
                  <c:v>91000</c:v>
                </c:pt>
                <c:pt idx="95">
                  <c:v>92000</c:v>
                </c:pt>
                <c:pt idx="96">
                  <c:v>93000</c:v>
                </c:pt>
                <c:pt idx="97">
                  <c:v>94000</c:v>
                </c:pt>
                <c:pt idx="98">
                  <c:v>95000</c:v>
                </c:pt>
                <c:pt idx="99">
                  <c:v>96000</c:v>
                </c:pt>
                <c:pt idx="100">
                  <c:v>97000</c:v>
                </c:pt>
                <c:pt idx="101">
                  <c:v>98000</c:v>
                </c:pt>
                <c:pt idx="102">
                  <c:v>99000</c:v>
                </c:pt>
                <c:pt idx="103">
                  <c:v>100000</c:v>
                </c:pt>
                <c:pt idx="104">
                  <c:v>101000</c:v>
                </c:pt>
                <c:pt idx="105">
                  <c:v>102000</c:v>
                </c:pt>
                <c:pt idx="106">
                  <c:v>103000</c:v>
                </c:pt>
                <c:pt idx="107">
                  <c:v>104000</c:v>
                </c:pt>
                <c:pt idx="108">
                  <c:v>105000</c:v>
                </c:pt>
                <c:pt idx="109">
                  <c:v>106000</c:v>
                </c:pt>
                <c:pt idx="110">
                  <c:v>107000</c:v>
                </c:pt>
                <c:pt idx="111">
                  <c:v>108000</c:v>
                </c:pt>
                <c:pt idx="112">
                  <c:v>109000</c:v>
                </c:pt>
                <c:pt idx="113">
                  <c:v>110000</c:v>
                </c:pt>
                <c:pt idx="114">
                  <c:v>111000</c:v>
                </c:pt>
                <c:pt idx="115">
                  <c:v>112000</c:v>
                </c:pt>
                <c:pt idx="116">
                  <c:v>113000</c:v>
                </c:pt>
                <c:pt idx="117">
                  <c:v>114000</c:v>
                </c:pt>
                <c:pt idx="118">
                  <c:v>115000</c:v>
                </c:pt>
                <c:pt idx="119">
                  <c:v>116000</c:v>
                </c:pt>
                <c:pt idx="120">
                  <c:v>117000</c:v>
                </c:pt>
                <c:pt idx="121">
                  <c:v>118000</c:v>
                </c:pt>
                <c:pt idx="122">
                  <c:v>119000</c:v>
                </c:pt>
                <c:pt idx="123">
                  <c:v>120000</c:v>
                </c:pt>
                <c:pt idx="124">
                  <c:v>121000</c:v>
                </c:pt>
                <c:pt idx="125">
                  <c:v>122000</c:v>
                </c:pt>
                <c:pt idx="126">
                  <c:v>123000</c:v>
                </c:pt>
                <c:pt idx="127">
                  <c:v>124000</c:v>
                </c:pt>
                <c:pt idx="128">
                  <c:v>125000</c:v>
                </c:pt>
                <c:pt idx="129">
                  <c:v>126000</c:v>
                </c:pt>
                <c:pt idx="130">
                  <c:v>127000</c:v>
                </c:pt>
                <c:pt idx="131">
                  <c:v>128000</c:v>
                </c:pt>
                <c:pt idx="132">
                  <c:v>129000</c:v>
                </c:pt>
                <c:pt idx="133">
                  <c:v>130000</c:v>
                </c:pt>
                <c:pt idx="134">
                  <c:v>131000</c:v>
                </c:pt>
                <c:pt idx="135">
                  <c:v>132000</c:v>
                </c:pt>
              </c:numCache>
            </c:numRef>
          </c:xVal>
          <c:yVal>
            <c:numRef>
              <c:f>'2 Nov 2000'!$G$41:$G$176</c:f>
              <c:numCache>
                <c:formatCode>0.0</c:formatCode>
                <c:ptCount val="136"/>
                <c:pt idx="0">
                  <c:v>33.783270538480735</c:v>
                </c:pt>
                <c:pt idx="1">
                  <c:v>33.411071889183241</c:v>
                </c:pt>
                <c:pt idx="2">
                  <c:v>33.365911151605026</c:v>
                </c:pt>
                <c:pt idx="3">
                  <c:v>33.31909485517366</c:v>
                </c:pt>
                <c:pt idx="4">
                  <c:v>33.2705642195941</c:v>
                </c:pt>
                <c:pt idx="5">
                  <c:v>33.220258525847839</c:v>
                </c:pt>
                <c:pt idx="6">
                  <c:v>33.168115064003061</c:v>
                </c:pt>
                <c:pt idx="7">
                  <c:v>33.11406908060831</c:v>
                </c:pt>
                <c:pt idx="8">
                  <c:v>33.058053725766797</c:v>
                </c:pt>
                <c:pt idx="9">
                  <c:v>33</c:v>
                </c:pt>
                <c:pt idx="10">
                  <c:v>32.939836701021143</c:v>
                </c:pt>
                <c:pt idx="11">
                  <c:v>32.877490370553012</c:v>
                </c:pt>
                <c:pt idx="12">
                  <c:v>32.812885241338869</c:v>
                </c:pt>
                <c:pt idx="13">
                  <c:v>32.745943184511439</c:v>
                </c:pt>
                <c:pt idx="14">
                  <c:v>32.67658365750102</c:v>
                </c:pt>
                <c:pt idx="15">
                  <c:v>32.604723652683006</c:v>
                </c:pt>
                <c:pt idx="16">
                  <c:v>32.530277646983834</c:v>
                </c:pt>
                <c:pt idx="17">
                  <c:v>32.453157552686328</c:v>
                </c:pt>
                <c:pt idx="18">
                  <c:v>32.373272669697222</c:v>
                </c:pt>
                <c:pt idx="19">
                  <c:v>32.290529639564809</c:v>
                </c:pt>
                <c:pt idx="20">
                  <c:v>32.204832401560033</c:v>
                </c:pt>
                <c:pt idx="21">
                  <c:v>32.1160821511629</c:v>
                </c:pt>
                <c:pt idx="22">
                  <c:v>32.024177301325373</c:v>
                </c:pt>
                <c:pt idx="23">
                  <c:v>31.929013446914627</c:v>
                </c:pt>
                <c:pt idx="24">
                  <c:v>31.830483332773664</c:v>
                </c:pt>
                <c:pt idx="25">
                  <c:v>31.728476825873969</c:v>
                </c:pt>
                <c:pt idx="26">
                  <c:v>31.622880892072338</c:v>
                </c:pt>
                <c:pt idx="27">
                  <c:v>31.513579578026569</c:v>
                </c:pt>
                <c:pt idx="28">
                  <c:v>31.400453998867498</c:v>
                </c:pt>
                <c:pt idx="29">
                  <c:v>31.283382332272481</c:v>
                </c:pt>
                <c:pt idx="30">
                  <c:v>31.162239819634159</c:v>
                </c:pt>
                <c:pt idx="31">
                  <c:v>31.036898775071009</c:v>
                </c:pt>
                <c:pt idx="32">
                  <c:v>30.907228603081649</c:v>
                </c:pt>
                <c:pt idx="33">
                  <c:v>30.773095825703226</c:v>
                </c:pt>
                <c:pt idx="34">
                  <c:v>30.634364120095885</c:v>
                </c:pt>
                <c:pt idx="35">
                  <c:v>30.490894367540299</c:v>
                </c:pt>
                <c:pt idx="36">
                  <c:v>30.342544714903696</c:v>
                </c:pt>
                <c:pt idx="37">
                  <c:v>30.189170649700465</c:v>
                </c:pt>
                <c:pt idx="38">
                  <c:v>30.030625089949609</c:v>
                </c:pt>
                <c:pt idx="39">
                  <c:v>29.866758490108278</c:v>
                </c:pt>
                <c:pt idx="40">
                  <c:v>29.697418964442299</c:v>
                </c:pt>
                <c:pt idx="41">
                  <c:v>29.522452429279575</c:v>
                </c:pt>
                <c:pt idx="42">
                  <c:v>29.341702765679088</c:v>
                </c:pt>
                <c:pt idx="43">
                  <c:v>29.155012004138737</c:v>
                </c:pt>
                <c:pt idx="44">
                  <c:v>28.96222053305809</c:v>
                </c:pt>
                <c:pt idx="45">
                  <c:v>28.763167332767065</c:v>
                </c:pt>
                <c:pt idx="46">
                  <c:v>28.557690237028361</c:v>
                </c:pt>
                <c:pt idx="47">
                  <c:v>28.345626224019348</c:v>
                </c:pt>
                <c:pt idx="48">
                  <c:v>28.126811738898162</c:v>
                </c:pt>
                <c:pt idx="49">
                  <c:v>27.901083050157119</c:v>
                </c:pt>
                <c:pt idx="50">
                  <c:v>27.66827664206436</c:v>
                </c:pt>
                <c:pt idx="51">
                  <c:v>27.428229645590765</c:v>
                </c:pt>
                <c:pt idx="52">
                  <c:v>27.180780310311032</c:v>
                </c:pt>
                <c:pt idx="53">
                  <c:v>26.92576851985692</c:v>
                </c:pt>
                <c:pt idx="54">
                  <c:v>26.663036353581582</c:v>
                </c:pt>
                <c:pt idx="55">
                  <c:v>26.392428697168725</c:v>
                </c:pt>
                <c:pt idx="56">
                  <c:v>26.113793904983329</c:v>
                </c:pt>
                <c:pt idx="57">
                  <c:v>25.826984517012541</c:v>
                </c:pt>
                <c:pt idx="58">
                  <c:v>25.531858033280734</c:v>
                </c:pt>
                <c:pt idx="59">
                  <c:v>25.228277748640327</c:v>
                </c:pt>
                <c:pt idx="60">
                  <c:v>24.916113650834976</c:v>
                </c:pt>
                <c:pt idx="61">
                  <c:v>24.595243384701302</c:v>
                </c:pt>
                <c:pt idx="62">
                  <c:v>24.265553285313544</c:v>
                </c:pt>
                <c:pt idx="63">
                  <c:v>23.926939482778145</c:v>
                </c:pt>
                <c:pt idx="64">
                  <c:v>23.579309081247793</c:v>
                </c:pt>
                <c:pt idx="65">
                  <c:v>23.222581414536542</c:v>
                </c:pt>
                <c:pt idx="66">
                  <c:v>22.856689380478134</c:v>
                </c:pt>
                <c:pt idx="67">
                  <c:v>22.48158085586503</c:v>
                </c:pt>
                <c:pt idx="68">
                  <c:v>22.097220193431269</c:v>
                </c:pt>
                <c:pt idx="69">
                  <c:v>21.703589801886448</c:v>
                </c:pt>
                <c:pt idx="70">
                  <c:v>21.300691809461458</c:v>
                </c:pt>
                <c:pt idx="71">
                  <c:v>20.888549810777036</c:v>
                </c:pt>
                <c:pt idx="72">
                  <c:v>20.467210696081398</c:v>
                </c:pt>
                <c:pt idx="73">
                  <c:v>20.03674656101019</c:v>
                </c:pt>
                <c:pt idx="74">
                  <c:v>19.597256693984551</c:v>
                </c:pt>
                <c:pt idx="75">
                  <c:v>19.148869637167596</c:v>
                </c:pt>
                <c:pt idx="76">
                  <c:v>18.691745315526926</c:v>
                </c:pt>
                <c:pt idx="77">
                  <c:v>18.22607722698433</c:v>
                </c:pt>
                <c:pt idx="78">
                  <c:v>17.752094684854434</c:v>
                </c:pt>
                <c:pt idx="79">
                  <c:v>17.270065101760615</c:v>
                </c:pt>
                <c:pt idx="80">
                  <c:v>16.780296301950255</c:v>
                </c:pt>
                <c:pt idx="81">
                  <c:v>16.283138846388837</c:v>
                </c:pt>
                <c:pt idx="82">
                  <c:v>15.778988352174339</c:v>
                </c:pt>
                <c:pt idx="83">
                  <c:v>15.26828778465646</c:v>
                </c:pt>
                <c:pt idx="84">
                  <c:v>14.751529697150483</c:v>
                </c:pt>
                <c:pt idx="85">
                  <c:v>14.229258389282775</c:v>
                </c:pt>
                <c:pt idx="86">
                  <c:v>13.702071950777949</c:v>
                </c:pt>
                <c:pt idx="87">
                  <c:v>13.170624152881835</c:v>
                </c:pt>
                <c:pt idx="88">
                  <c:v>12.635626144602409</c:v>
                </c:pt>
                <c:pt idx="89">
                  <c:v>12.097847905537865</c:v>
                </c:pt>
                <c:pt idx="90">
                  <c:v>11.558119401255251</c:v>
                </c:pt>
                <c:pt idx="91">
                  <c:v>11.017331380998858</c:v>
                </c:pt>
                <c:pt idx="92">
                  <c:v>10.476435750977403</c:v>
                </c:pt>
                <c:pt idx="93">
                  <c:v>9.9364454496492307</c:v>
                </c:pt>
                <c:pt idx="94">
                  <c:v>9.3984337443672743</c:v>
                </c:pt>
                <c:pt idx="95">
                  <c:v>8.8635328615562603</c:v>
                </c:pt>
                <c:pt idx="96">
                  <c:v>8.3329318554063647</c:v>
                </c:pt>
                <c:pt idx="97">
                  <c:v>7.807873613053057</c:v>
                </c:pt>
                <c:pt idx="98">
                  <c:v>7.2896508875958608</c:v>
                </c:pt>
                <c:pt idx="99">
                  <c:v>6.7796012443765781</c:v>
                </c:pt>
                <c:pt idx="100">
                  <c:v>6.2791008010507019</c:v>
                </c:pt>
                <c:pt idx="101">
                  <c:v>5.7895566385976673</c:v>
                </c:pt>
                <c:pt idx="102">
                  <c:v>5.3123977590890066</c:v>
                </c:pt>
                <c:pt idx="103">
                  <c:v>4.8490644674623935</c:v>
                </c:pt>
                <c:pt idx="104">
                  <c:v>4.4009960595886488</c:v>
                </c:pt>
                <c:pt idx="105">
                  <c:v>3.9696167086102347</c:v>
                </c:pt>
                <c:pt idx="106">
                  <c:v>3.556319457144073</c:v>
                </c:pt>
                <c:pt idx="107">
                  <c:v>3.1624482460200634</c:v>
                </c:pt>
                <c:pt idx="108">
                  <c:v>2.7892779426312302</c:v>
                </c:pt>
                <c:pt idx="109">
                  <c:v>2.4379923759494728</c:v>
                </c:pt>
                <c:pt idx="110">
                  <c:v>2.1096604435124875</c:v>
                </c:pt>
                <c:pt idx="111">
                  <c:v>1.8052104314532562</c:v>
                </c:pt>
                <c:pt idx="112">
                  <c:v>1.5254027858034114</c:v>
                </c:pt>
                <c:pt idx="113">
                  <c:v>1.2708016964899724</c:v>
                </c:pt>
                <c:pt idx="114">
                  <c:v>1.0417460101903429</c:v>
                </c:pt>
                <c:pt idx="115">
                  <c:v>0.83832018109590656</c:v>
                </c:pt>
                <c:pt idx="116">
                  <c:v>0.66032620748646409</c:v>
                </c:pt>
                <c:pt idx="117">
                  <c:v>0.50725779612971689</c:v>
                </c:pt>
                <c:pt idx="118">
                  <c:v>0.37827835691138878</c:v>
                </c:pt>
                <c:pt idx="119">
                  <c:v>0.272204869823924</c:v>
                </c:pt>
                <c:pt idx="120">
                  <c:v>0.18681441592491593</c:v>
                </c:pt>
                <c:pt idx="121">
                  <c:v>0.12023369310384466</c:v>
                </c:pt>
                <c:pt idx="122">
                  <c:v>7.1086152007943201E-2</c:v>
                </c:pt>
                <c:pt idx="123">
                  <c:v>3.7382456751401928E-2</c:v>
                </c:pt>
                <c:pt idx="124">
                  <c:v>1.6553090097314982E-2</c:v>
                </c:pt>
                <c:pt idx="125">
                  <c:v>5.5579664052372666E-3</c:v>
                </c:pt>
                <c:pt idx="126">
                  <c:v>1.10930796058421E-3</c:v>
                </c:pt>
                <c:pt idx="127">
                  <c:v>5.6728154206445854E-5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 Nov 2000'!$A$45:$A$176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 Nov 2000'!$G$45:$G$176</c:f>
              <c:numCache>
                <c:formatCode>0.0</c:formatCode>
                <c:ptCount val="132"/>
                <c:pt idx="0">
                  <c:v>33.2705642195941</c:v>
                </c:pt>
                <c:pt idx="1">
                  <c:v>33.220258525847839</c:v>
                </c:pt>
                <c:pt idx="2">
                  <c:v>33.168115064003061</c:v>
                </c:pt>
                <c:pt idx="3">
                  <c:v>33.11406908060831</c:v>
                </c:pt>
                <c:pt idx="4">
                  <c:v>33.058053725766797</c:v>
                </c:pt>
                <c:pt idx="5">
                  <c:v>33</c:v>
                </c:pt>
                <c:pt idx="6">
                  <c:v>32.939836701021143</c:v>
                </c:pt>
                <c:pt idx="7">
                  <c:v>32.877490370553012</c:v>
                </c:pt>
                <c:pt idx="8">
                  <c:v>32.812885241338869</c:v>
                </c:pt>
                <c:pt idx="9">
                  <c:v>32.745943184511439</c:v>
                </c:pt>
                <c:pt idx="10">
                  <c:v>32.67658365750102</c:v>
                </c:pt>
                <c:pt idx="11">
                  <c:v>32.604723652683006</c:v>
                </c:pt>
                <c:pt idx="12">
                  <c:v>32.530277646983834</c:v>
                </c:pt>
                <c:pt idx="13">
                  <c:v>32.453157552686328</c:v>
                </c:pt>
                <c:pt idx="14">
                  <c:v>32.373272669697222</c:v>
                </c:pt>
                <c:pt idx="15">
                  <c:v>32.290529639564809</c:v>
                </c:pt>
                <c:pt idx="16">
                  <c:v>32.204832401560033</c:v>
                </c:pt>
                <c:pt idx="17">
                  <c:v>32.1160821511629</c:v>
                </c:pt>
                <c:pt idx="18">
                  <c:v>32.024177301325373</c:v>
                </c:pt>
                <c:pt idx="19">
                  <c:v>31.929013446914627</c:v>
                </c:pt>
                <c:pt idx="20">
                  <c:v>31.830483332773664</c:v>
                </c:pt>
                <c:pt idx="21">
                  <c:v>31.728476825873969</c:v>
                </c:pt>
                <c:pt idx="22">
                  <c:v>31.622880892072338</c:v>
                </c:pt>
                <c:pt idx="23">
                  <c:v>31.513579578026569</c:v>
                </c:pt>
                <c:pt idx="24">
                  <c:v>31.400453998867498</c:v>
                </c:pt>
                <c:pt idx="25">
                  <c:v>31.283382332272481</c:v>
                </c:pt>
                <c:pt idx="26">
                  <c:v>31.162239819634159</c:v>
                </c:pt>
                <c:pt idx="27">
                  <c:v>31.036898775071009</c:v>
                </c:pt>
                <c:pt idx="28">
                  <c:v>30.907228603081649</c:v>
                </c:pt>
                <c:pt idx="29">
                  <c:v>30.773095825703226</c:v>
                </c:pt>
                <c:pt idx="30">
                  <c:v>30.634364120095885</c:v>
                </c:pt>
                <c:pt idx="31">
                  <c:v>30.490894367540299</c:v>
                </c:pt>
                <c:pt idx="32">
                  <c:v>30.342544714903696</c:v>
                </c:pt>
                <c:pt idx="33">
                  <c:v>30.189170649700465</c:v>
                </c:pt>
                <c:pt idx="34">
                  <c:v>30.030625089949609</c:v>
                </c:pt>
                <c:pt idx="35">
                  <c:v>29.866758490108278</c:v>
                </c:pt>
                <c:pt idx="36">
                  <c:v>29.697418964442299</c:v>
                </c:pt>
                <c:pt idx="37">
                  <c:v>29.522452429279575</c:v>
                </c:pt>
                <c:pt idx="38">
                  <c:v>29.341702765679088</c:v>
                </c:pt>
                <c:pt idx="39">
                  <c:v>29.155012004138737</c:v>
                </c:pt>
                <c:pt idx="40">
                  <c:v>28.96222053305809</c:v>
                </c:pt>
                <c:pt idx="41">
                  <c:v>28.763167332767065</c:v>
                </c:pt>
                <c:pt idx="42">
                  <c:v>28.557690237028361</c:v>
                </c:pt>
                <c:pt idx="43">
                  <c:v>28.345626224019348</c:v>
                </c:pt>
                <c:pt idx="44">
                  <c:v>28.126811738898162</c:v>
                </c:pt>
                <c:pt idx="45">
                  <c:v>27.901083050157119</c:v>
                </c:pt>
                <c:pt idx="46">
                  <c:v>27.66827664206436</c:v>
                </c:pt>
                <c:pt idx="47">
                  <c:v>27.428229645590765</c:v>
                </c:pt>
                <c:pt idx="48">
                  <c:v>27.180780310311032</c:v>
                </c:pt>
                <c:pt idx="49">
                  <c:v>26.92576851985692</c:v>
                </c:pt>
                <c:pt idx="50">
                  <c:v>26.663036353581582</c:v>
                </c:pt>
                <c:pt idx="51">
                  <c:v>26.392428697168725</c:v>
                </c:pt>
                <c:pt idx="52">
                  <c:v>26.113793904983329</c:v>
                </c:pt>
                <c:pt idx="53">
                  <c:v>25.826984517012541</c:v>
                </c:pt>
                <c:pt idx="54">
                  <c:v>25.531858033280734</c:v>
                </c:pt>
                <c:pt idx="55">
                  <c:v>25.228277748640327</c:v>
                </c:pt>
                <c:pt idx="56">
                  <c:v>24.916113650834976</c:v>
                </c:pt>
                <c:pt idx="57">
                  <c:v>24.595243384701302</c:v>
                </c:pt>
                <c:pt idx="58">
                  <c:v>24.265553285313544</c:v>
                </c:pt>
                <c:pt idx="59">
                  <c:v>23.926939482778145</c:v>
                </c:pt>
                <c:pt idx="60">
                  <c:v>23.579309081247793</c:v>
                </c:pt>
                <c:pt idx="61">
                  <c:v>23.222581414536542</c:v>
                </c:pt>
                <c:pt idx="62">
                  <c:v>22.856689380478134</c:v>
                </c:pt>
                <c:pt idx="63">
                  <c:v>22.48158085586503</c:v>
                </c:pt>
                <c:pt idx="64">
                  <c:v>22.097220193431269</c:v>
                </c:pt>
                <c:pt idx="65">
                  <c:v>21.703589801886448</c:v>
                </c:pt>
                <c:pt idx="66">
                  <c:v>21.300691809461458</c:v>
                </c:pt>
                <c:pt idx="67">
                  <c:v>20.888549810777036</c:v>
                </c:pt>
                <c:pt idx="68">
                  <c:v>20.467210696081398</c:v>
                </c:pt>
                <c:pt idx="69">
                  <c:v>20.03674656101019</c:v>
                </c:pt>
                <c:pt idx="70">
                  <c:v>19.597256693984551</c:v>
                </c:pt>
                <c:pt idx="71">
                  <c:v>19.148869637167596</c:v>
                </c:pt>
                <c:pt idx="72">
                  <c:v>18.691745315526926</c:v>
                </c:pt>
                <c:pt idx="73">
                  <c:v>18.22607722698433</c:v>
                </c:pt>
                <c:pt idx="74">
                  <c:v>17.752094684854434</c:v>
                </c:pt>
                <c:pt idx="75">
                  <c:v>17.270065101760615</c:v>
                </c:pt>
                <c:pt idx="76">
                  <c:v>16.780296301950255</c:v>
                </c:pt>
                <c:pt idx="77">
                  <c:v>16.283138846388837</c:v>
                </c:pt>
                <c:pt idx="78">
                  <c:v>15.778988352174339</c:v>
                </c:pt>
                <c:pt idx="79">
                  <c:v>15.26828778465646</c:v>
                </c:pt>
                <c:pt idx="80">
                  <c:v>14.751529697150483</c:v>
                </c:pt>
                <c:pt idx="81">
                  <c:v>14.229258389282775</c:v>
                </c:pt>
                <c:pt idx="82">
                  <c:v>13.702071950777949</c:v>
                </c:pt>
                <c:pt idx="83">
                  <c:v>13.170624152881835</c:v>
                </c:pt>
                <c:pt idx="84">
                  <c:v>12.635626144602409</c:v>
                </c:pt>
                <c:pt idx="85">
                  <c:v>12.097847905537865</c:v>
                </c:pt>
                <c:pt idx="86">
                  <c:v>11.558119401255251</c:v>
                </c:pt>
                <c:pt idx="87">
                  <c:v>11.017331380998858</c:v>
                </c:pt>
                <c:pt idx="88">
                  <c:v>10.476435750977403</c:v>
                </c:pt>
                <c:pt idx="89">
                  <c:v>9.9364454496492307</c:v>
                </c:pt>
                <c:pt idx="90">
                  <c:v>9.3984337443672743</c:v>
                </c:pt>
                <c:pt idx="91">
                  <c:v>8.8635328615562603</c:v>
                </c:pt>
                <c:pt idx="92">
                  <c:v>8.3329318554063647</c:v>
                </c:pt>
                <c:pt idx="93">
                  <c:v>7.807873613053057</c:v>
                </c:pt>
                <c:pt idx="94">
                  <c:v>7.2896508875958608</c:v>
                </c:pt>
                <c:pt idx="95">
                  <c:v>6.7796012443765781</c:v>
                </c:pt>
                <c:pt idx="96">
                  <c:v>6.2791008010507019</c:v>
                </c:pt>
                <c:pt idx="97">
                  <c:v>5.7895566385976673</c:v>
                </c:pt>
                <c:pt idx="98">
                  <c:v>5.3123977590890066</c:v>
                </c:pt>
                <c:pt idx="99">
                  <c:v>4.8490644674623935</c:v>
                </c:pt>
                <c:pt idx="100">
                  <c:v>4.4009960595886488</c:v>
                </c:pt>
                <c:pt idx="101">
                  <c:v>3.9696167086102347</c:v>
                </c:pt>
                <c:pt idx="102">
                  <c:v>3.556319457144073</c:v>
                </c:pt>
                <c:pt idx="103">
                  <c:v>3.1624482460200634</c:v>
                </c:pt>
                <c:pt idx="104">
                  <c:v>2.7892779426312302</c:v>
                </c:pt>
                <c:pt idx="105">
                  <c:v>2.4379923759494728</c:v>
                </c:pt>
                <c:pt idx="106">
                  <c:v>2.1096604435124875</c:v>
                </c:pt>
                <c:pt idx="107">
                  <c:v>1.8052104314532562</c:v>
                </c:pt>
                <c:pt idx="108">
                  <c:v>1.5254027858034114</c:v>
                </c:pt>
                <c:pt idx="109">
                  <c:v>1.2708016964899724</c:v>
                </c:pt>
                <c:pt idx="110">
                  <c:v>1.0417460101903429</c:v>
                </c:pt>
                <c:pt idx="111">
                  <c:v>0.83832018109590656</c:v>
                </c:pt>
                <c:pt idx="112">
                  <c:v>0.66032620748646409</c:v>
                </c:pt>
                <c:pt idx="113">
                  <c:v>0.50725779612971689</c:v>
                </c:pt>
                <c:pt idx="114">
                  <c:v>0.37827835691138878</c:v>
                </c:pt>
                <c:pt idx="115">
                  <c:v>0.272204869823924</c:v>
                </c:pt>
                <c:pt idx="116">
                  <c:v>0.18681441592491593</c:v>
                </c:pt>
                <c:pt idx="117">
                  <c:v>0.12023369310384466</c:v>
                </c:pt>
                <c:pt idx="118">
                  <c:v>7.1086152007943201E-2</c:v>
                </c:pt>
                <c:pt idx="119">
                  <c:v>3.7382456751401928E-2</c:v>
                </c:pt>
                <c:pt idx="120">
                  <c:v>1.6553090097314982E-2</c:v>
                </c:pt>
                <c:pt idx="121">
                  <c:v>5.5579664052372666E-3</c:v>
                </c:pt>
                <c:pt idx="122">
                  <c:v>1.10930796058421E-3</c:v>
                </c:pt>
                <c:pt idx="123">
                  <c:v>5.6728154206445854E-5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 Nov 2000'!$H$50:$H$176</c:f>
              <c:numCache>
                <c:formatCode>General</c:formatCode>
                <c:ptCount val="127"/>
                <c:pt idx="0">
                  <c:v>-6000</c:v>
                </c:pt>
                <c:pt idx="1">
                  <c:v>-5000</c:v>
                </c:pt>
                <c:pt idx="2">
                  <c:v>-4000</c:v>
                </c:pt>
                <c:pt idx="3">
                  <c:v>-3000</c:v>
                </c:pt>
                <c:pt idx="4">
                  <c:v>-2000</c:v>
                </c:pt>
                <c:pt idx="5">
                  <c:v>-1000</c:v>
                </c:pt>
                <c:pt idx="6">
                  <c:v>0</c:v>
                </c:pt>
                <c:pt idx="7">
                  <c:v>1000</c:v>
                </c:pt>
                <c:pt idx="8">
                  <c:v>2000</c:v>
                </c:pt>
                <c:pt idx="9">
                  <c:v>3000</c:v>
                </c:pt>
                <c:pt idx="10">
                  <c:v>4000</c:v>
                </c:pt>
                <c:pt idx="11">
                  <c:v>5000</c:v>
                </c:pt>
                <c:pt idx="12">
                  <c:v>6000</c:v>
                </c:pt>
                <c:pt idx="13">
                  <c:v>7000</c:v>
                </c:pt>
                <c:pt idx="14">
                  <c:v>8000</c:v>
                </c:pt>
                <c:pt idx="15">
                  <c:v>9000</c:v>
                </c:pt>
                <c:pt idx="16">
                  <c:v>10000</c:v>
                </c:pt>
                <c:pt idx="17">
                  <c:v>11000</c:v>
                </c:pt>
                <c:pt idx="18">
                  <c:v>12000</c:v>
                </c:pt>
                <c:pt idx="19">
                  <c:v>13000</c:v>
                </c:pt>
                <c:pt idx="20">
                  <c:v>14000</c:v>
                </c:pt>
                <c:pt idx="21">
                  <c:v>15000</c:v>
                </c:pt>
                <c:pt idx="22">
                  <c:v>16000</c:v>
                </c:pt>
                <c:pt idx="23">
                  <c:v>17000</c:v>
                </c:pt>
                <c:pt idx="24">
                  <c:v>18000</c:v>
                </c:pt>
                <c:pt idx="25">
                  <c:v>19000</c:v>
                </c:pt>
                <c:pt idx="26">
                  <c:v>20000</c:v>
                </c:pt>
                <c:pt idx="27">
                  <c:v>21000</c:v>
                </c:pt>
                <c:pt idx="28">
                  <c:v>22000</c:v>
                </c:pt>
                <c:pt idx="29">
                  <c:v>23000</c:v>
                </c:pt>
                <c:pt idx="30">
                  <c:v>24000</c:v>
                </c:pt>
                <c:pt idx="31">
                  <c:v>25000</c:v>
                </c:pt>
                <c:pt idx="32">
                  <c:v>26000</c:v>
                </c:pt>
                <c:pt idx="33">
                  <c:v>27000</c:v>
                </c:pt>
                <c:pt idx="34">
                  <c:v>28000</c:v>
                </c:pt>
                <c:pt idx="35">
                  <c:v>29000</c:v>
                </c:pt>
                <c:pt idx="36">
                  <c:v>30000</c:v>
                </c:pt>
                <c:pt idx="37">
                  <c:v>31000</c:v>
                </c:pt>
                <c:pt idx="38">
                  <c:v>32000</c:v>
                </c:pt>
                <c:pt idx="39">
                  <c:v>33000</c:v>
                </c:pt>
                <c:pt idx="40">
                  <c:v>34000</c:v>
                </c:pt>
                <c:pt idx="41">
                  <c:v>35000</c:v>
                </c:pt>
                <c:pt idx="42">
                  <c:v>36000</c:v>
                </c:pt>
                <c:pt idx="43">
                  <c:v>37000</c:v>
                </c:pt>
                <c:pt idx="44">
                  <c:v>38000</c:v>
                </c:pt>
                <c:pt idx="45">
                  <c:v>39000</c:v>
                </c:pt>
                <c:pt idx="46">
                  <c:v>40000</c:v>
                </c:pt>
                <c:pt idx="47">
                  <c:v>41000</c:v>
                </c:pt>
                <c:pt idx="48">
                  <c:v>42000</c:v>
                </c:pt>
                <c:pt idx="49">
                  <c:v>43000</c:v>
                </c:pt>
                <c:pt idx="50">
                  <c:v>44000</c:v>
                </c:pt>
                <c:pt idx="51">
                  <c:v>45000</c:v>
                </c:pt>
                <c:pt idx="52">
                  <c:v>46000</c:v>
                </c:pt>
                <c:pt idx="53">
                  <c:v>47000</c:v>
                </c:pt>
                <c:pt idx="54">
                  <c:v>48000</c:v>
                </c:pt>
                <c:pt idx="55">
                  <c:v>49000</c:v>
                </c:pt>
                <c:pt idx="56">
                  <c:v>50000</c:v>
                </c:pt>
                <c:pt idx="57">
                  <c:v>51000</c:v>
                </c:pt>
                <c:pt idx="58">
                  <c:v>52000</c:v>
                </c:pt>
                <c:pt idx="59">
                  <c:v>53000</c:v>
                </c:pt>
                <c:pt idx="60">
                  <c:v>54000</c:v>
                </c:pt>
                <c:pt idx="61">
                  <c:v>55000</c:v>
                </c:pt>
                <c:pt idx="62">
                  <c:v>56000</c:v>
                </c:pt>
                <c:pt idx="63">
                  <c:v>57000</c:v>
                </c:pt>
                <c:pt idx="64">
                  <c:v>58000</c:v>
                </c:pt>
                <c:pt idx="65">
                  <c:v>59000</c:v>
                </c:pt>
                <c:pt idx="66">
                  <c:v>60000</c:v>
                </c:pt>
                <c:pt idx="67">
                  <c:v>61000</c:v>
                </c:pt>
                <c:pt idx="68">
                  <c:v>62000</c:v>
                </c:pt>
                <c:pt idx="69">
                  <c:v>63000</c:v>
                </c:pt>
                <c:pt idx="70">
                  <c:v>64000</c:v>
                </c:pt>
                <c:pt idx="71">
                  <c:v>65000</c:v>
                </c:pt>
                <c:pt idx="72">
                  <c:v>66000</c:v>
                </c:pt>
                <c:pt idx="73">
                  <c:v>67000</c:v>
                </c:pt>
                <c:pt idx="74">
                  <c:v>68000</c:v>
                </c:pt>
                <c:pt idx="75">
                  <c:v>69000</c:v>
                </c:pt>
                <c:pt idx="76">
                  <c:v>70000</c:v>
                </c:pt>
                <c:pt idx="77">
                  <c:v>71000</c:v>
                </c:pt>
                <c:pt idx="78">
                  <c:v>72000</c:v>
                </c:pt>
                <c:pt idx="79">
                  <c:v>73000</c:v>
                </c:pt>
                <c:pt idx="80">
                  <c:v>74000</c:v>
                </c:pt>
                <c:pt idx="81">
                  <c:v>75000</c:v>
                </c:pt>
                <c:pt idx="82">
                  <c:v>76000</c:v>
                </c:pt>
                <c:pt idx="83">
                  <c:v>77000</c:v>
                </c:pt>
                <c:pt idx="84">
                  <c:v>78000</c:v>
                </c:pt>
                <c:pt idx="85">
                  <c:v>79000</c:v>
                </c:pt>
                <c:pt idx="86">
                  <c:v>80000</c:v>
                </c:pt>
                <c:pt idx="87">
                  <c:v>81000</c:v>
                </c:pt>
                <c:pt idx="88">
                  <c:v>82000</c:v>
                </c:pt>
                <c:pt idx="89">
                  <c:v>83000</c:v>
                </c:pt>
                <c:pt idx="90">
                  <c:v>84000</c:v>
                </c:pt>
                <c:pt idx="91">
                  <c:v>85000</c:v>
                </c:pt>
                <c:pt idx="92">
                  <c:v>86000</c:v>
                </c:pt>
                <c:pt idx="93">
                  <c:v>87000</c:v>
                </c:pt>
                <c:pt idx="94">
                  <c:v>88000</c:v>
                </c:pt>
                <c:pt idx="95">
                  <c:v>89000</c:v>
                </c:pt>
                <c:pt idx="96">
                  <c:v>90000</c:v>
                </c:pt>
                <c:pt idx="97">
                  <c:v>91000</c:v>
                </c:pt>
                <c:pt idx="98">
                  <c:v>92000</c:v>
                </c:pt>
                <c:pt idx="99">
                  <c:v>93000</c:v>
                </c:pt>
                <c:pt idx="100">
                  <c:v>94000</c:v>
                </c:pt>
                <c:pt idx="101">
                  <c:v>95000</c:v>
                </c:pt>
                <c:pt idx="102">
                  <c:v>96000</c:v>
                </c:pt>
                <c:pt idx="103">
                  <c:v>97000</c:v>
                </c:pt>
                <c:pt idx="104">
                  <c:v>98000</c:v>
                </c:pt>
                <c:pt idx="105">
                  <c:v>99000</c:v>
                </c:pt>
                <c:pt idx="106">
                  <c:v>100000</c:v>
                </c:pt>
                <c:pt idx="107">
                  <c:v>101000</c:v>
                </c:pt>
                <c:pt idx="108">
                  <c:v>102000</c:v>
                </c:pt>
                <c:pt idx="109">
                  <c:v>103000</c:v>
                </c:pt>
                <c:pt idx="110">
                  <c:v>104000</c:v>
                </c:pt>
                <c:pt idx="111">
                  <c:v>105000</c:v>
                </c:pt>
                <c:pt idx="112">
                  <c:v>106000</c:v>
                </c:pt>
                <c:pt idx="113">
                  <c:v>107000</c:v>
                </c:pt>
                <c:pt idx="114">
                  <c:v>108000</c:v>
                </c:pt>
                <c:pt idx="115">
                  <c:v>109000</c:v>
                </c:pt>
                <c:pt idx="116">
                  <c:v>110000</c:v>
                </c:pt>
                <c:pt idx="117">
                  <c:v>111000</c:v>
                </c:pt>
                <c:pt idx="118">
                  <c:v>112000</c:v>
                </c:pt>
                <c:pt idx="119">
                  <c:v>113000</c:v>
                </c:pt>
                <c:pt idx="120">
                  <c:v>114000</c:v>
                </c:pt>
                <c:pt idx="121">
                  <c:v>115000</c:v>
                </c:pt>
                <c:pt idx="122">
                  <c:v>116000</c:v>
                </c:pt>
                <c:pt idx="123">
                  <c:v>117000</c:v>
                </c:pt>
                <c:pt idx="124">
                  <c:v>118000</c:v>
                </c:pt>
                <c:pt idx="125">
                  <c:v>119000</c:v>
                </c:pt>
                <c:pt idx="126">
                  <c:v>120000</c:v>
                </c:pt>
              </c:numCache>
            </c:numRef>
          </c:xVal>
          <c:yVal>
            <c:numRef>
              <c:f>'2 Nov 2000'!$G$50:$G$176</c:f>
              <c:numCache>
                <c:formatCode>0.0</c:formatCode>
                <c:ptCount val="127"/>
                <c:pt idx="0">
                  <c:v>33</c:v>
                </c:pt>
                <c:pt idx="1">
                  <c:v>32.939836701021143</c:v>
                </c:pt>
                <c:pt idx="2">
                  <c:v>32.877490370553012</c:v>
                </c:pt>
                <c:pt idx="3">
                  <c:v>32.812885241338869</c:v>
                </c:pt>
                <c:pt idx="4">
                  <c:v>32.745943184511439</c:v>
                </c:pt>
                <c:pt idx="5">
                  <c:v>32.67658365750102</c:v>
                </c:pt>
                <c:pt idx="6">
                  <c:v>32.604723652683006</c:v>
                </c:pt>
                <c:pt idx="7">
                  <c:v>32.530277646983834</c:v>
                </c:pt>
                <c:pt idx="8">
                  <c:v>32.453157552686328</c:v>
                </c:pt>
                <c:pt idx="9">
                  <c:v>32.373272669697222</c:v>
                </c:pt>
                <c:pt idx="10">
                  <c:v>32.290529639564809</c:v>
                </c:pt>
                <c:pt idx="11">
                  <c:v>32.204832401560033</c:v>
                </c:pt>
                <c:pt idx="12">
                  <c:v>32.1160821511629</c:v>
                </c:pt>
                <c:pt idx="13">
                  <c:v>32.024177301325373</c:v>
                </c:pt>
                <c:pt idx="14">
                  <c:v>31.929013446914627</c:v>
                </c:pt>
                <c:pt idx="15">
                  <c:v>31.830483332773664</c:v>
                </c:pt>
                <c:pt idx="16">
                  <c:v>31.728476825873969</c:v>
                </c:pt>
                <c:pt idx="17">
                  <c:v>31.622880892072338</c:v>
                </c:pt>
                <c:pt idx="18">
                  <c:v>31.513579578026569</c:v>
                </c:pt>
                <c:pt idx="19">
                  <c:v>31.400453998867498</c:v>
                </c:pt>
                <c:pt idx="20">
                  <c:v>31.283382332272481</c:v>
                </c:pt>
                <c:pt idx="21">
                  <c:v>31.162239819634159</c:v>
                </c:pt>
                <c:pt idx="22">
                  <c:v>31.036898775071009</c:v>
                </c:pt>
                <c:pt idx="23">
                  <c:v>30.907228603081649</c:v>
                </c:pt>
                <c:pt idx="24">
                  <c:v>30.773095825703226</c:v>
                </c:pt>
                <c:pt idx="25">
                  <c:v>30.634364120095885</c:v>
                </c:pt>
                <c:pt idx="26">
                  <c:v>30.490894367540299</c:v>
                </c:pt>
                <c:pt idx="27">
                  <c:v>30.342544714903696</c:v>
                </c:pt>
                <c:pt idx="28">
                  <c:v>30.189170649700465</c:v>
                </c:pt>
                <c:pt idx="29">
                  <c:v>30.030625089949609</c:v>
                </c:pt>
                <c:pt idx="30">
                  <c:v>29.866758490108278</c:v>
                </c:pt>
                <c:pt idx="31">
                  <c:v>29.697418964442299</c:v>
                </c:pt>
                <c:pt idx="32">
                  <c:v>29.522452429279575</c:v>
                </c:pt>
                <c:pt idx="33">
                  <c:v>29.341702765679088</c:v>
                </c:pt>
                <c:pt idx="34">
                  <c:v>29.155012004138737</c:v>
                </c:pt>
                <c:pt idx="35">
                  <c:v>28.96222053305809</c:v>
                </c:pt>
                <c:pt idx="36">
                  <c:v>28.763167332767065</c:v>
                </c:pt>
                <c:pt idx="37">
                  <c:v>28.557690237028361</c:v>
                </c:pt>
                <c:pt idx="38">
                  <c:v>28.345626224019348</c:v>
                </c:pt>
                <c:pt idx="39">
                  <c:v>28.126811738898162</c:v>
                </c:pt>
                <c:pt idx="40">
                  <c:v>27.901083050157119</c:v>
                </c:pt>
                <c:pt idx="41">
                  <c:v>27.66827664206436</c:v>
                </c:pt>
                <c:pt idx="42">
                  <c:v>27.428229645590765</c:v>
                </c:pt>
                <c:pt idx="43">
                  <c:v>27.180780310311032</c:v>
                </c:pt>
                <c:pt idx="44">
                  <c:v>26.92576851985692</c:v>
                </c:pt>
                <c:pt idx="45">
                  <c:v>26.663036353581582</c:v>
                </c:pt>
                <c:pt idx="46">
                  <c:v>26.392428697168725</c:v>
                </c:pt>
                <c:pt idx="47">
                  <c:v>26.113793904983329</c:v>
                </c:pt>
                <c:pt idx="48">
                  <c:v>25.826984517012541</c:v>
                </c:pt>
                <c:pt idx="49">
                  <c:v>25.531858033280734</c:v>
                </c:pt>
                <c:pt idx="50">
                  <c:v>25.228277748640327</c:v>
                </c:pt>
                <c:pt idx="51">
                  <c:v>24.916113650834976</c:v>
                </c:pt>
                <c:pt idx="52">
                  <c:v>24.595243384701302</c:v>
                </c:pt>
                <c:pt idx="53">
                  <c:v>24.265553285313544</c:v>
                </c:pt>
                <c:pt idx="54">
                  <c:v>23.926939482778145</c:v>
                </c:pt>
                <c:pt idx="55">
                  <c:v>23.579309081247793</c:v>
                </c:pt>
                <c:pt idx="56">
                  <c:v>23.222581414536542</c:v>
                </c:pt>
                <c:pt idx="57">
                  <c:v>22.856689380478134</c:v>
                </c:pt>
                <c:pt idx="58">
                  <c:v>22.48158085586503</c:v>
                </c:pt>
                <c:pt idx="59">
                  <c:v>22.097220193431269</c:v>
                </c:pt>
                <c:pt idx="60">
                  <c:v>21.703589801886448</c:v>
                </c:pt>
                <c:pt idx="61">
                  <c:v>21.300691809461458</c:v>
                </c:pt>
                <c:pt idx="62">
                  <c:v>20.888549810777036</c:v>
                </c:pt>
                <c:pt idx="63">
                  <c:v>20.467210696081398</c:v>
                </c:pt>
                <c:pt idx="64">
                  <c:v>20.03674656101019</c:v>
                </c:pt>
                <c:pt idx="65">
                  <c:v>19.597256693984551</c:v>
                </c:pt>
                <c:pt idx="66">
                  <c:v>19.148869637167596</c:v>
                </c:pt>
                <c:pt idx="67">
                  <c:v>18.691745315526926</c:v>
                </c:pt>
                <c:pt idx="68">
                  <c:v>18.22607722698433</c:v>
                </c:pt>
                <c:pt idx="69">
                  <c:v>17.752094684854434</c:v>
                </c:pt>
                <c:pt idx="70">
                  <c:v>17.270065101760615</c:v>
                </c:pt>
                <c:pt idx="71">
                  <c:v>16.780296301950255</c:v>
                </c:pt>
                <c:pt idx="72">
                  <c:v>16.283138846388837</c:v>
                </c:pt>
                <c:pt idx="73">
                  <c:v>15.778988352174339</c:v>
                </c:pt>
                <c:pt idx="74">
                  <c:v>15.26828778465646</c:v>
                </c:pt>
                <c:pt idx="75">
                  <c:v>14.751529697150483</c:v>
                </c:pt>
                <c:pt idx="76">
                  <c:v>14.229258389282775</c:v>
                </c:pt>
                <c:pt idx="77">
                  <c:v>13.702071950777949</c:v>
                </c:pt>
                <c:pt idx="78">
                  <c:v>13.170624152881835</c:v>
                </c:pt>
                <c:pt idx="79">
                  <c:v>12.635626144602409</c:v>
                </c:pt>
                <c:pt idx="80">
                  <c:v>12.097847905537865</c:v>
                </c:pt>
                <c:pt idx="81">
                  <c:v>11.558119401255251</c:v>
                </c:pt>
                <c:pt idx="82">
                  <c:v>11.017331380998858</c:v>
                </c:pt>
                <c:pt idx="83">
                  <c:v>10.476435750977403</c:v>
                </c:pt>
                <c:pt idx="84">
                  <c:v>9.9364454496492307</c:v>
                </c:pt>
                <c:pt idx="85">
                  <c:v>9.3984337443672743</c:v>
                </c:pt>
                <c:pt idx="86">
                  <c:v>8.8635328615562603</c:v>
                </c:pt>
                <c:pt idx="87">
                  <c:v>8.3329318554063647</c:v>
                </c:pt>
                <c:pt idx="88">
                  <c:v>7.807873613053057</c:v>
                </c:pt>
                <c:pt idx="89">
                  <c:v>7.2896508875958608</c:v>
                </c:pt>
                <c:pt idx="90">
                  <c:v>6.7796012443765781</c:v>
                </c:pt>
                <c:pt idx="91">
                  <c:v>6.2791008010507019</c:v>
                </c:pt>
                <c:pt idx="92">
                  <c:v>5.7895566385976673</c:v>
                </c:pt>
                <c:pt idx="93">
                  <c:v>5.3123977590890066</c:v>
                </c:pt>
                <c:pt idx="94">
                  <c:v>4.8490644674623935</c:v>
                </c:pt>
                <c:pt idx="95">
                  <c:v>4.4009960595886488</c:v>
                </c:pt>
                <c:pt idx="96">
                  <c:v>3.9696167086102347</c:v>
                </c:pt>
                <c:pt idx="97">
                  <c:v>3.556319457144073</c:v>
                </c:pt>
                <c:pt idx="98">
                  <c:v>3.1624482460200634</c:v>
                </c:pt>
                <c:pt idx="99">
                  <c:v>2.7892779426312302</c:v>
                </c:pt>
                <c:pt idx="100">
                  <c:v>2.4379923759494728</c:v>
                </c:pt>
                <c:pt idx="101">
                  <c:v>2.1096604435124875</c:v>
                </c:pt>
                <c:pt idx="102">
                  <c:v>1.8052104314532562</c:v>
                </c:pt>
                <c:pt idx="103">
                  <c:v>1.5254027858034114</c:v>
                </c:pt>
                <c:pt idx="104">
                  <c:v>1.2708016964899724</c:v>
                </c:pt>
                <c:pt idx="105">
                  <c:v>1.0417460101903429</c:v>
                </c:pt>
                <c:pt idx="106">
                  <c:v>0.83832018109590656</c:v>
                </c:pt>
                <c:pt idx="107">
                  <c:v>0.66032620748646409</c:v>
                </c:pt>
                <c:pt idx="108">
                  <c:v>0.50725779612971689</c:v>
                </c:pt>
                <c:pt idx="109">
                  <c:v>0.37827835691138878</c:v>
                </c:pt>
                <c:pt idx="110">
                  <c:v>0.272204869823924</c:v>
                </c:pt>
                <c:pt idx="111">
                  <c:v>0.18681441592491593</c:v>
                </c:pt>
                <c:pt idx="112">
                  <c:v>0.12023369310384466</c:v>
                </c:pt>
                <c:pt idx="113">
                  <c:v>7.1086152007943201E-2</c:v>
                </c:pt>
                <c:pt idx="114">
                  <c:v>3.7382456751401928E-2</c:v>
                </c:pt>
                <c:pt idx="115">
                  <c:v>1.6553090097314982E-2</c:v>
                </c:pt>
                <c:pt idx="116">
                  <c:v>5.5579664052372666E-3</c:v>
                </c:pt>
                <c:pt idx="117">
                  <c:v>1.10930796058421E-3</c:v>
                </c:pt>
                <c:pt idx="118">
                  <c:v>5.6728154206445854E-5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7366656"/>
        <c:axId val="237446656"/>
      </c:scatterChart>
      <c:valAx>
        <c:axId val="237366656"/>
        <c:scaling>
          <c:orientation val="minMax"/>
          <c:max val="12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37446656"/>
        <c:crosses val="autoZero"/>
        <c:crossBetween val="midCat"/>
      </c:valAx>
      <c:valAx>
        <c:axId val="23744665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3736665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90153703786932"/>
          <c:y val="0.19481479606046029"/>
          <c:w val="0.21000526567149599"/>
          <c:h val="0.2890928633920760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Westerschelde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199"/>
          <c:y val="0.12611972745830999"/>
          <c:w val="0.78304470106088997"/>
          <c:h val="0.70434025292293001"/>
        </c:manualLayout>
      </c:layout>
      <c:scatterChart>
        <c:scatterStyle val="lineMarker"/>
        <c:varyColors val="0"/>
        <c:ser>
          <c:idx val="2"/>
          <c:order val="0"/>
          <c:tx>
            <c:v>HWS-DELFT3D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Duc!$F$5:$F$53</c:f>
              <c:numCache>
                <c:formatCode>0</c:formatCode>
                <c:ptCount val="49"/>
                <c:pt idx="0">
                  <c:v>0</c:v>
                </c:pt>
                <c:pt idx="1">
                  <c:v>2176</c:v>
                </c:pt>
                <c:pt idx="2">
                  <c:v>4938.1674460466729</c:v>
                </c:pt>
                <c:pt idx="3">
                  <c:v>8288.2649073155244</c:v>
                </c:pt>
                <c:pt idx="4">
                  <c:v>11305.958397383725</c:v>
                </c:pt>
                <c:pt idx="5">
                  <c:v>13672.613420829262</c:v>
                </c:pt>
                <c:pt idx="6">
                  <c:v>15728.668867552429</c:v>
                </c:pt>
                <c:pt idx="7">
                  <c:v>18491.225835290832</c:v>
                </c:pt>
                <c:pt idx="8">
                  <c:v>20142.252485590576</c:v>
                </c:pt>
                <c:pt idx="9">
                  <c:v>22009.10786295648</c:v>
                </c:pt>
                <c:pt idx="11">
                  <c:v>23745.077044710579</c:v>
                </c:pt>
                <c:pt idx="12">
                  <c:v>25462.087528079861</c:v>
                </c:pt>
                <c:pt idx="13">
                  <c:v>27865.652588568133</c:v>
                </c:pt>
                <c:pt idx="14">
                  <c:v>30523.546679761384</c:v>
                </c:pt>
                <c:pt idx="15">
                  <c:v>32573.984681750226</c:v>
                </c:pt>
                <c:pt idx="16">
                  <c:v>34101.41422186001</c:v>
                </c:pt>
                <c:pt idx="17">
                  <c:v>35815.974223726378</c:v>
                </c:pt>
                <c:pt idx="18">
                  <c:v>38013.327404259719</c:v>
                </c:pt>
                <c:pt idx="19">
                  <c:v>41018.907048854089</c:v>
                </c:pt>
                <c:pt idx="20">
                  <c:v>43003.484837704913</c:v>
                </c:pt>
                <c:pt idx="21">
                  <c:v>45208.951681708691</c:v>
                </c:pt>
                <c:pt idx="22">
                  <c:v>47857.937336633986</c:v>
                </c:pt>
                <c:pt idx="23">
                  <c:v>49748.017758203394</c:v>
                </c:pt>
                <c:pt idx="24">
                  <c:v>51049.457345737137</c:v>
                </c:pt>
                <c:pt idx="25">
                  <c:v>52753.683856503827</c:v>
                </c:pt>
                <c:pt idx="26">
                  <c:v>54063.249051520863</c:v>
                </c:pt>
                <c:pt idx="27">
                  <c:v>56808.12810167954</c:v>
                </c:pt>
                <c:pt idx="28">
                  <c:v>59055.468974800482</c:v>
                </c:pt>
                <c:pt idx="29">
                  <c:v>60399.293368090024</c:v>
                </c:pt>
                <c:pt idx="30">
                  <c:v>61680.620804774335</c:v>
                </c:pt>
                <c:pt idx="31">
                  <c:v>63043.824384581836</c:v>
                </c:pt>
                <c:pt idx="32">
                  <c:v>64182.927540577824</c:v>
                </c:pt>
                <c:pt idx="33">
                  <c:v>65281.572615203841</c:v>
                </c:pt>
                <c:pt idx="34">
                  <c:v>66312.79955433993</c:v>
                </c:pt>
                <c:pt idx="35">
                  <c:v>68121.411176551846</c:v>
                </c:pt>
                <c:pt idx="36">
                  <c:v>70090.979657209478</c:v>
                </c:pt>
                <c:pt idx="37">
                  <c:v>71907.164945113764</c:v>
                </c:pt>
                <c:pt idx="38">
                  <c:v>73688.071736610727</c:v>
                </c:pt>
                <c:pt idx="39">
                  <c:v>75976.880160223329</c:v>
                </c:pt>
                <c:pt idx="40">
                  <c:v>78968.501125519571</c:v>
                </c:pt>
                <c:pt idx="41">
                  <c:v>80404.162645516539</c:v>
                </c:pt>
                <c:pt idx="42">
                  <c:v>81918.362103976353</c:v>
                </c:pt>
                <c:pt idx="43">
                  <c:v>84869.069815695693</c:v>
                </c:pt>
                <c:pt idx="44">
                  <c:v>87413.146268949407</c:v>
                </c:pt>
                <c:pt idx="45">
                  <c:v>90065.998696054987</c:v>
                </c:pt>
                <c:pt idx="46">
                  <c:v>92737.52447732682</c:v>
                </c:pt>
                <c:pt idx="47">
                  <c:v>97674.049976096168</c:v>
                </c:pt>
                <c:pt idx="48">
                  <c:v>103188.79466646942</c:v>
                </c:pt>
              </c:numCache>
            </c:numRef>
          </c:xVal>
          <c:yVal>
            <c:numRef>
              <c:f>Duc!$G$5:$G$53</c:f>
              <c:numCache>
                <c:formatCode>0.00</c:formatCode>
                <c:ptCount val="49"/>
                <c:pt idx="0">
                  <c:v>34.067999999999998</c:v>
                </c:pt>
                <c:pt idx="1">
                  <c:v>33.877000000000002</c:v>
                </c:pt>
                <c:pt idx="2">
                  <c:v>33.546999999999997</c:v>
                </c:pt>
                <c:pt idx="3">
                  <c:v>33.182000000000002</c:v>
                </c:pt>
                <c:pt idx="4">
                  <c:v>32.712000000000003</c:v>
                </c:pt>
                <c:pt idx="5">
                  <c:v>32.18</c:v>
                </c:pt>
                <c:pt idx="6">
                  <c:v>31.763999999999999</c:v>
                </c:pt>
                <c:pt idx="7">
                  <c:v>30.686</c:v>
                </c:pt>
                <c:pt idx="8">
                  <c:v>30.152999999999999</c:v>
                </c:pt>
                <c:pt idx="9">
                  <c:v>29.507000000000001</c:v>
                </c:pt>
                <c:pt idx="11">
                  <c:v>28.658000000000001</c:v>
                </c:pt>
                <c:pt idx="12">
                  <c:v>28.504999999999999</c:v>
                </c:pt>
                <c:pt idx="13">
                  <c:v>27.736000000000001</c:v>
                </c:pt>
                <c:pt idx="14">
                  <c:v>26.937000000000001</c:v>
                </c:pt>
                <c:pt idx="15">
                  <c:v>26.504000000000001</c:v>
                </c:pt>
                <c:pt idx="16">
                  <c:v>26.259</c:v>
                </c:pt>
                <c:pt idx="17">
                  <c:v>24.103999999999999</c:v>
                </c:pt>
                <c:pt idx="19">
                  <c:v>23.378</c:v>
                </c:pt>
                <c:pt idx="20">
                  <c:v>22.12</c:v>
                </c:pt>
                <c:pt idx="21">
                  <c:v>23.716000000000001</c:v>
                </c:pt>
                <c:pt idx="22">
                  <c:v>22.736999999999998</c:v>
                </c:pt>
                <c:pt idx="23">
                  <c:v>21.297999999999998</c:v>
                </c:pt>
                <c:pt idx="24">
                  <c:v>20.420000000000002</c:v>
                </c:pt>
                <c:pt idx="25">
                  <c:v>20.183</c:v>
                </c:pt>
                <c:pt idx="26">
                  <c:v>19.184000000000001</c:v>
                </c:pt>
                <c:pt idx="27">
                  <c:v>18.943999999999999</c:v>
                </c:pt>
                <c:pt idx="28">
                  <c:v>17.459</c:v>
                </c:pt>
                <c:pt idx="29">
                  <c:v>17.152000000000001</c:v>
                </c:pt>
                <c:pt idx="30">
                  <c:v>16.481000000000002</c:v>
                </c:pt>
                <c:pt idx="31">
                  <c:v>15.759</c:v>
                </c:pt>
                <c:pt idx="32">
                  <c:v>16.228000000000002</c:v>
                </c:pt>
                <c:pt idx="33">
                  <c:v>14.742000000000001</c:v>
                </c:pt>
                <c:pt idx="34">
                  <c:v>15.196999999999999</c:v>
                </c:pt>
                <c:pt idx="35">
                  <c:v>13.593</c:v>
                </c:pt>
                <c:pt idx="36">
                  <c:v>11.154</c:v>
                </c:pt>
                <c:pt idx="37">
                  <c:v>10.375999999999999</c:v>
                </c:pt>
                <c:pt idx="38">
                  <c:v>9.7093000000000007</c:v>
                </c:pt>
                <c:pt idx="39">
                  <c:v>8.9550999999999998</c:v>
                </c:pt>
                <c:pt idx="40">
                  <c:v>7.0273000000000003</c:v>
                </c:pt>
                <c:pt idx="41">
                  <c:v>5.9561000000000002</c:v>
                </c:pt>
                <c:pt idx="42">
                  <c:v>1.9448000000000001</c:v>
                </c:pt>
                <c:pt idx="43">
                  <c:v>0.79874000000000001</c:v>
                </c:pt>
                <c:pt idx="44">
                  <c:v>0.30145</c:v>
                </c:pt>
                <c:pt idx="45">
                  <c:v>0.14265</c:v>
                </c:pt>
                <c:pt idx="46">
                  <c:v>5.0768000000000001E-2</c:v>
                </c:pt>
                <c:pt idx="47">
                  <c:v>4.2374000000000002E-2</c:v>
                </c:pt>
                <c:pt idx="48">
                  <c:v>3.3723000000000003E-2</c:v>
                </c:pt>
              </c:numCache>
            </c:numRef>
          </c:yVal>
          <c:smooth val="0"/>
        </c:ser>
        <c:ser>
          <c:idx val="1"/>
          <c:order val="1"/>
          <c:tx>
            <c:v>LWS-DELFT3D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Duc!$H$5:$H$53</c:f>
              <c:numCache>
                <c:formatCode>0</c:formatCode>
                <c:ptCount val="49"/>
                <c:pt idx="0">
                  <c:v>0</c:v>
                </c:pt>
                <c:pt idx="1">
                  <c:v>2176</c:v>
                </c:pt>
                <c:pt idx="2">
                  <c:v>4938.1674460466729</c:v>
                </c:pt>
                <c:pt idx="3">
                  <c:v>8288.2649073155244</c:v>
                </c:pt>
                <c:pt idx="4">
                  <c:v>11305.958397383725</c:v>
                </c:pt>
                <c:pt idx="5">
                  <c:v>13672.613420829262</c:v>
                </c:pt>
                <c:pt idx="6">
                  <c:v>15728.668867552429</c:v>
                </c:pt>
                <c:pt idx="7">
                  <c:v>18491.225835290832</c:v>
                </c:pt>
                <c:pt idx="8">
                  <c:v>20142.252485590576</c:v>
                </c:pt>
                <c:pt idx="9">
                  <c:v>22009.10786295648</c:v>
                </c:pt>
                <c:pt idx="11">
                  <c:v>23745.077044710579</c:v>
                </c:pt>
                <c:pt idx="12">
                  <c:v>25462.087528079861</c:v>
                </c:pt>
                <c:pt idx="13">
                  <c:v>27865.652588568133</c:v>
                </c:pt>
                <c:pt idx="14">
                  <c:v>30523.546679761384</c:v>
                </c:pt>
                <c:pt idx="15">
                  <c:v>32573.984681750226</c:v>
                </c:pt>
                <c:pt idx="16">
                  <c:v>34101.41422186001</c:v>
                </c:pt>
                <c:pt idx="17">
                  <c:v>35815.974223726378</c:v>
                </c:pt>
                <c:pt idx="18">
                  <c:v>38013.327404259719</c:v>
                </c:pt>
                <c:pt idx="19">
                  <c:v>41018.907048854089</c:v>
                </c:pt>
                <c:pt idx="20">
                  <c:v>43003.484837704913</c:v>
                </c:pt>
                <c:pt idx="21">
                  <c:v>45208.951681708691</c:v>
                </c:pt>
                <c:pt idx="22">
                  <c:v>47857.937336633986</c:v>
                </c:pt>
                <c:pt idx="23">
                  <c:v>49748.017758203394</c:v>
                </c:pt>
                <c:pt idx="24">
                  <c:v>51049.457345737137</c:v>
                </c:pt>
                <c:pt idx="25">
                  <c:v>52753.683856503827</c:v>
                </c:pt>
                <c:pt idx="26">
                  <c:v>54063.249051520863</c:v>
                </c:pt>
                <c:pt idx="27">
                  <c:v>56808.12810167954</c:v>
                </c:pt>
                <c:pt idx="28">
                  <c:v>59055.468974800482</c:v>
                </c:pt>
                <c:pt idx="29">
                  <c:v>60399.293368090024</c:v>
                </c:pt>
                <c:pt idx="30">
                  <c:v>61680.620804774335</c:v>
                </c:pt>
                <c:pt idx="31">
                  <c:v>63043.824384581836</c:v>
                </c:pt>
                <c:pt idx="32">
                  <c:v>64182.927540577824</c:v>
                </c:pt>
                <c:pt idx="33">
                  <c:v>65281.572615203841</c:v>
                </c:pt>
                <c:pt idx="34">
                  <c:v>66312.79955433993</c:v>
                </c:pt>
                <c:pt idx="35">
                  <c:v>68121.411176551846</c:v>
                </c:pt>
                <c:pt idx="36">
                  <c:v>70090.979657209478</c:v>
                </c:pt>
                <c:pt idx="37">
                  <c:v>71907.164945113764</c:v>
                </c:pt>
                <c:pt idx="38">
                  <c:v>73688.071736610727</c:v>
                </c:pt>
                <c:pt idx="39">
                  <c:v>75976.880160223329</c:v>
                </c:pt>
                <c:pt idx="40">
                  <c:v>78968.501125519571</c:v>
                </c:pt>
                <c:pt idx="41">
                  <c:v>80404.162645516539</c:v>
                </c:pt>
                <c:pt idx="42">
                  <c:v>81918.362103976353</c:v>
                </c:pt>
                <c:pt idx="43">
                  <c:v>84869.069815695693</c:v>
                </c:pt>
                <c:pt idx="44">
                  <c:v>87413.146268949407</c:v>
                </c:pt>
                <c:pt idx="45">
                  <c:v>90065.998696054987</c:v>
                </c:pt>
                <c:pt idx="46">
                  <c:v>92737.52447732682</c:v>
                </c:pt>
                <c:pt idx="47">
                  <c:v>97674.049976096168</c:v>
                </c:pt>
                <c:pt idx="48" formatCode="General">
                  <c:v>103188.79466646942</c:v>
                </c:pt>
              </c:numCache>
            </c:numRef>
          </c:xVal>
          <c:yVal>
            <c:numRef>
              <c:f>Duc!$I$5:$I$53</c:f>
              <c:numCache>
                <c:formatCode>0.00</c:formatCode>
                <c:ptCount val="49"/>
                <c:pt idx="0">
                  <c:v>32.603000000000002</c:v>
                </c:pt>
                <c:pt idx="1">
                  <c:v>31.532</c:v>
                </c:pt>
                <c:pt idx="2">
                  <c:v>30.614000000000001</c:v>
                </c:pt>
                <c:pt idx="3">
                  <c:v>29.59</c:v>
                </c:pt>
                <c:pt idx="4">
                  <c:v>28.581</c:v>
                </c:pt>
                <c:pt idx="5">
                  <c:v>27.890999999999998</c:v>
                </c:pt>
                <c:pt idx="6">
                  <c:v>27.721</c:v>
                </c:pt>
                <c:pt idx="7">
                  <c:v>26.853999999999999</c:v>
                </c:pt>
                <c:pt idx="8">
                  <c:v>26.439</c:v>
                </c:pt>
                <c:pt idx="9" formatCode="General">
                  <c:v>26.116</c:v>
                </c:pt>
                <c:pt idx="11" formatCode="General">
                  <c:v>24.853999999999999</c:v>
                </c:pt>
                <c:pt idx="12" formatCode="General">
                  <c:v>25.283000000000001</c:v>
                </c:pt>
                <c:pt idx="13" formatCode="General">
                  <c:v>24.600999999999999</c:v>
                </c:pt>
                <c:pt idx="14" formatCode="General">
                  <c:v>23.388999999999999</c:v>
                </c:pt>
                <c:pt idx="15" formatCode="General">
                  <c:v>23.087</c:v>
                </c:pt>
                <c:pt idx="16" formatCode="General">
                  <c:v>22.75</c:v>
                </c:pt>
                <c:pt idx="17" formatCode="General">
                  <c:v>21.074999999999999</c:v>
                </c:pt>
                <c:pt idx="19" formatCode="General">
                  <c:v>20.116</c:v>
                </c:pt>
                <c:pt idx="20" formatCode="General">
                  <c:v>18.686</c:v>
                </c:pt>
                <c:pt idx="21" formatCode="General">
                  <c:v>19.954000000000001</c:v>
                </c:pt>
                <c:pt idx="22" formatCode="General">
                  <c:v>18.472000000000001</c:v>
                </c:pt>
                <c:pt idx="23" formatCode="General">
                  <c:v>17.225999999999999</c:v>
                </c:pt>
                <c:pt idx="24" formatCode="General">
                  <c:v>15.647</c:v>
                </c:pt>
                <c:pt idx="25" formatCode="General">
                  <c:v>14.497999999999999</c:v>
                </c:pt>
                <c:pt idx="26" formatCode="General">
                  <c:v>13.141999999999999</c:v>
                </c:pt>
                <c:pt idx="27" formatCode="General">
                  <c:v>12.407</c:v>
                </c:pt>
                <c:pt idx="28" formatCode="General">
                  <c:v>10.882</c:v>
                </c:pt>
                <c:pt idx="29" formatCode="General">
                  <c:v>10.167999999999999</c:v>
                </c:pt>
                <c:pt idx="30" formatCode="General">
                  <c:v>9.6917000000000009</c:v>
                </c:pt>
                <c:pt idx="31" formatCode="General">
                  <c:v>8.4284999999999997</c:v>
                </c:pt>
                <c:pt idx="32" formatCode="General">
                  <c:v>9.0248000000000008</c:v>
                </c:pt>
                <c:pt idx="33" formatCode="General">
                  <c:v>8.0587</c:v>
                </c:pt>
                <c:pt idx="34" formatCode="General">
                  <c:v>8.7118000000000002</c:v>
                </c:pt>
                <c:pt idx="35" formatCode="General">
                  <c:v>7.9782000000000002</c:v>
                </c:pt>
                <c:pt idx="36" formatCode="General">
                  <c:v>6.5922999999999998</c:v>
                </c:pt>
                <c:pt idx="37" formatCode="General">
                  <c:v>5.6001000000000003</c:v>
                </c:pt>
                <c:pt idx="38" formatCode="General">
                  <c:v>3.7946</c:v>
                </c:pt>
                <c:pt idx="39" formatCode="General">
                  <c:v>2.5701000000000001</c:v>
                </c:pt>
                <c:pt idx="40" formatCode="General">
                  <c:v>1.1577</c:v>
                </c:pt>
                <c:pt idx="41" formatCode="General">
                  <c:v>0.80208999999999997</c:v>
                </c:pt>
                <c:pt idx="42" formatCode="General">
                  <c:v>0.12687000000000001</c:v>
                </c:pt>
                <c:pt idx="43" formatCode="General">
                  <c:v>6.4962000000000006E-2</c:v>
                </c:pt>
                <c:pt idx="44" formatCode="General">
                  <c:v>5.1390999999999999E-2</c:v>
                </c:pt>
                <c:pt idx="45" formatCode="General">
                  <c:v>6.2822000000000003E-2</c:v>
                </c:pt>
                <c:pt idx="46" formatCode="General">
                  <c:v>4.1977E-2</c:v>
                </c:pt>
                <c:pt idx="47" formatCode="General">
                  <c:v>3.5987999999999999E-2</c:v>
                </c:pt>
                <c:pt idx="48" formatCode="General">
                  <c:v>2.7661999999999999E-2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Duc!$I$63:$I$198</c:f>
              <c:numCache>
                <c:formatCode>0</c:formatCode>
                <c:ptCount val="136"/>
                <c:pt idx="0">
                  <c:v>-12239.640679408483</c:v>
                </c:pt>
                <c:pt idx="1">
                  <c:v>-2245.3981595092355</c:v>
                </c:pt>
                <c:pt idx="2">
                  <c:v>-1245.9735909212341</c:v>
                </c:pt>
                <c:pt idx="3">
                  <c:v>-246.54896479296895</c:v>
                </c:pt>
                <c:pt idx="4">
                  <c:v>752.87571886980641</c:v>
                </c:pt>
                <c:pt idx="5">
                  <c:v>1752.3004600613403</c:v>
                </c:pt>
                <c:pt idx="6">
                  <c:v>2751.7252587758767</c:v>
                </c:pt>
                <c:pt idx="7">
                  <c:v>3751.1501150076674</c:v>
                </c:pt>
                <c:pt idx="8">
                  <c:v>4750.5750287509582</c:v>
                </c:pt>
                <c:pt idx="9">
                  <c:v>5750</c:v>
                </c:pt>
                <c:pt idx="10">
                  <c:v>6749.4250287490413</c:v>
                </c:pt>
                <c:pt idx="11">
                  <c:v>7748.8501149923341</c:v>
                </c:pt>
                <c:pt idx="12">
                  <c:v>8748.2752587241266</c:v>
                </c:pt>
                <c:pt idx="13">
                  <c:v>9747.7004599386728</c:v>
                </c:pt>
                <c:pt idx="14">
                  <c:v>10747.125718630225</c:v>
                </c:pt>
                <c:pt idx="15">
                  <c:v>11746.551034793032</c:v>
                </c:pt>
                <c:pt idx="16">
                  <c:v>12745.976408421349</c:v>
                </c:pt>
                <c:pt idx="17">
                  <c:v>13745.401839509432</c:v>
                </c:pt>
                <c:pt idx="18">
                  <c:v>14744.827328051531</c:v>
                </c:pt>
                <c:pt idx="19">
                  <c:v>15744.252874041907</c:v>
                </c:pt>
                <c:pt idx="20">
                  <c:v>16743.678477474808</c:v>
                </c:pt>
                <c:pt idx="21">
                  <c:v>17743.104138344497</c:v>
                </c:pt>
                <c:pt idx="22">
                  <c:v>18742.529856645226</c:v>
                </c:pt>
                <c:pt idx="23">
                  <c:v>19741.955632371253</c:v>
                </c:pt>
                <c:pt idx="24">
                  <c:v>20741.381465516839</c:v>
                </c:pt>
                <c:pt idx="25">
                  <c:v>21740.807356076235</c:v>
                </c:pt>
                <c:pt idx="26">
                  <c:v>22740.233304043708</c:v>
                </c:pt>
                <c:pt idx="27">
                  <c:v>23739.659309413513</c:v>
                </c:pt>
                <c:pt idx="28">
                  <c:v>24739.085372179914</c:v>
                </c:pt>
                <c:pt idx="29">
                  <c:v>25738.511492337166</c:v>
                </c:pt>
                <c:pt idx="30">
                  <c:v>26737.937669879531</c:v>
                </c:pt>
                <c:pt idx="31">
                  <c:v>27737.363904801277</c:v>
                </c:pt>
                <c:pt idx="32">
                  <c:v>28736.79019709666</c:v>
                </c:pt>
                <c:pt idx="33">
                  <c:v>29736.216546759944</c:v>
                </c:pt>
                <c:pt idx="34">
                  <c:v>30735.642953785395</c:v>
                </c:pt>
                <c:pt idx="35">
                  <c:v>31735.069418167277</c:v>
                </c:pt>
                <c:pt idx="36">
                  <c:v>32734.495939899851</c:v>
                </c:pt>
                <c:pt idx="37">
                  <c:v>33733.922518977386</c:v>
                </c:pt>
                <c:pt idx="38">
                  <c:v>34733.349155394142</c:v>
                </c:pt>
                <c:pt idx="39">
                  <c:v>35732.775849144396</c:v>
                </c:pt>
                <c:pt idx="40">
                  <c:v>36732.202600222401</c:v>
                </c:pt>
                <c:pt idx="41">
                  <c:v>37731.629408622437</c:v>
                </c:pt>
                <c:pt idx="42">
                  <c:v>38731.056274338771</c:v>
                </c:pt>
                <c:pt idx="43">
                  <c:v>39730.483197365662</c:v>
                </c:pt>
                <c:pt idx="44">
                  <c:v>40729.910177697384</c:v>
                </c:pt>
                <c:pt idx="45">
                  <c:v>41729.337215328211</c:v>
                </c:pt>
                <c:pt idx="46">
                  <c:v>42728.764310252409</c:v>
                </c:pt>
                <c:pt idx="47">
                  <c:v>43728.191462464252</c:v>
                </c:pt>
                <c:pt idx="48">
                  <c:v>44727.618671958007</c:v>
                </c:pt>
                <c:pt idx="49">
                  <c:v>45727.045938727948</c:v>
                </c:pt>
                <c:pt idx="50">
                  <c:v>46726.473262768355</c:v>
                </c:pt>
                <c:pt idx="51">
                  <c:v>47725.900644073488</c:v>
                </c:pt>
                <c:pt idx="52">
                  <c:v>48725.328082637629</c:v>
                </c:pt>
                <c:pt idx="53">
                  <c:v>49724.75557845505</c:v>
                </c:pt>
                <c:pt idx="54">
                  <c:v>50724.183131520032</c:v>
                </c:pt>
                <c:pt idx="55">
                  <c:v>51723.610741826837</c:v>
                </c:pt>
                <c:pt idx="56">
                  <c:v>52723.038409369758</c:v>
                </c:pt>
                <c:pt idx="57">
                  <c:v>53722.466134143062</c:v>
                </c:pt>
                <c:pt idx="58">
                  <c:v>54721.893916141024</c:v>
                </c:pt>
                <c:pt idx="59">
                  <c:v>55721.321755357923</c:v>
                </c:pt>
                <c:pt idx="60">
                  <c:v>56720.749651788043</c:v>
                </c:pt>
                <c:pt idx="61">
                  <c:v>57720.177605425662</c:v>
                </c:pt>
                <c:pt idx="62">
                  <c:v>58719.605616265049</c:v>
                </c:pt>
                <c:pt idx="63">
                  <c:v>59719.033684300499</c:v>
                </c:pt>
                <c:pt idx="64">
                  <c:v>60718.461809526285</c:v>
                </c:pt>
                <c:pt idx="65">
                  <c:v>61717.889991936689</c:v>
                </c:pt>
                <c:pt idx="66">
                  <c:v>62717.318231525991</c:v>
                </c:pt>
                <c:pt idx="67">
                  <c:v>63716.74652828848</c:v>
                </c:pt>
                <c:pt idx="68">
                  <c:v>64716.174882218431</c:v>
                </c:pt>
                <c:pt idx="69">
                  <c:v>65715.603293310123</c:v>
                </c:pt>
                <c:pt idx="70">
                  <c:v>66715.031761557853</c:v>
                </c:pt>
                <c:pt idx="71">
                  <c:v>67714.460286955917</c:v>
                </c:pt>
                <c:pt idx="72">
                  <c:v>68713.888869498565</c:v>
                </c:pt>
                <c:pt idx="73">
                  <c:v>69713.317509180109</c:v>
                </c:pt>
                <c:pt idx="74">
                  <c:v>70712.74620599483</c:v>
                </c:pt>
                <c:pt idx="75">
                  <c:v>71712.174959937009</c:v>
                </c:pt>
                <c:pt idx="76">
                  <c:v>72711.603771000926</c:v>
                </c:pt>
                <c:pt idx="77">
                  <c:v>73711.032639180892</c:v>
                </c:pt>
                <c:pt idx="78">
                  <c:v>74710.461564471188</c:v>
                </c:pt>
                <c:pt idx="79">
                  <c:v>75709.890546866096</c:v>
                </c:pt>
                <c:pt idx="80">
                  <c:v>76709.31958635991</c:v>
                </c:pt>
                <c:pt idx="81">
                  <c:v>77708.748682946927</c:v>
                </c:pt>
                <c:pt idx="82">
                  <c:v>78708.177836621428</c:v>
                </c:pt>
                <c:pt idx="83">
                  <c:v>79707.607047377707</c:v>
                </c:pt>
                <c:pt idx="84">
                  <c:v>80707.036315210047</c:v>
                </c:pt>
                <c:pt idx="85">
                  <c:v>81706.465640112758</c:v>
                </c:pt>
                <c:pt idx="86">
                  <c:v>82705.89502208012</c:v>
                </c:pt>
                <c:pt idx="87">
                  <c:v>83705.324461106444</c:v>
                </c:pt>
                <c:pt idx="88">
                  <c:v>84704.753957185996</c:v>
                </c:pt>
                <c:pt idx="89">
                  <c:v>85704.183510313102</c:v>
                </c:pt>
                <c:pt idx="90">
                  <c:v>86703.613120482041</c:v>
                </c:pt>
                <c:pt idx="91">
                  <c:v>87703.042787687096</c:v>
                </c:pt>
                <c:pt idx="92">
                  <c:v>88702.472511922591</c:v>
                </c:pt>
                <c:pt idx="93">
                  <c:v>89701.902293182822</c:v>
                </c:pt>
                <c:pt idx="94">
                  <c:v>90701.332131462055</c:v>
                </c:pt>
                <c:pt idx="95">
                  <c:v>91700.762026754615</c:v>
                </c:pt>
                <c:pt idx="96">
                  <c:v>92700.191979054813</c:v>
                </c:pt>
                <c:pt idx="97">
                  <c:v>93699.621988356914</c:v>
                </c:pt>
                <c:pt idx="98">
                  <c:v>94699.052054655243</c:v>
                </c:pt>
                <c:pt idx="99">
                  <c:v>95698.482177944083</c:v>
                </c:pt>
                <c:pt idx="100">
                  <c:v>96697.912358217742</c:v>
                </c:pt>
                <c:pt idx="101">
                  <c:v>97697.342595470545</c:v>
                </c:pt>
                <c:pt idx="102">
                  <c:v>98696.77288969676</c:v>
                </c:pt>
                <c:pt idx="103">
                  <c:v>99696.203240890696</c:v>
                </c:pt>
                <c:pt idx="104">
                  <c:v>100695.63364904668</c:v>
                </c:pt>
                <c:pt idx="105">
                  <c:v>101695.06411415899</c:v>
                </c:pt>
                <c:pt idx="106">
                  <c:v>102694.49463622195</c:v>
                </c:pt>
                <c:pt idx="107">
                  <c:v>103693.92521522984</c:v>
                </c:pt>
                <c:pt idx="108">
                  <c:v>104693.35585117701</c:v>
                </c:pt>
                <c:pt idx="109">
                  <c:v>105692.78654405772</c:v>
                </c:pt>
                <c:pt idx="110">
                  <c:v>106692.2172938663</c:v>
                </c:pt>
                <c:pt idx="111">
                  <c:v>107691.64810059704</c:v>
                </c:pt>
                <c:pt idx="112">
                  <c:v>108691.07896424428</c:v>
                </c:pt>
                <c:pt idx="113">
                  <c:v>109690.5098848023</c:v>
                </c:pt>
                <c:pt idx="114">
                  <c:v>110689.94086226542</c:v>
                </c:pt>
                <c:pt idx="115">
                  <c:v>111689.37189662796</c:v>
                </c:pt>
                <c:pt idx="116">
                  <c:v>112688.80298788421</c:v>
                </c:pt>
                <c:pt idx="117">
                  <c:v>113688.23413602848</c:v>
                </c:pt>
                <c:pt idx="118">
                  <c:v>114687.66534105509</c:v>
                </c:pt>
                <c:pt idx="119">
                  <c:v>115687.09660295837</c:v>
                </c:pt>
                <c:pt idx="120">
                  <c:v>116686.5279217326</c:v>
                </c:pt>
                <c:pt idx="121">
                  <c:v>117685.95929737213</c:v>
                </c:pt>
                <c:pt idx="122">
                  <c:v>118685.39072987124</c:v>
                </c:pt>
                <c:pt idx="123">
                  <c:v>119684.82221922425</c:v>
                </c:pt>
                <c:pt idx="124">
                  <c:v>120684.2537654255</c:v>
                </c:pt>
                <c:pt idx="125">
                  <c:v>121683.68536846928</c:v>
                </c:pt>
                <c:pt idx="126">
                  <c:v>122683.11702834991</c:v>
                </c:pt>
                <c:pt idx="127">
                  <c:v>123682.54874506171</c:v>
                </c:pt>
                <c:pt idx="128">
                  <c:v>124681.98051859901</c:v>
                </c:pt>
                <c:pt idx="129">
                  <c:v>125681.4123489561</c:v>
                </c:pt>
                <c:pt idx="130">
                  <c:v>126680.84423612732</c:v>
                </c:pt>
                <c:pt idx="131">
                  <c:v>127680.27618010699</c:v>
                </c:pt>
                <c:pt idx="132">
                  <c:v>128679.7081808894</c:v>
                </c:pt>
                <c:pt idx="133">
                  <c:v>129679.14023846891</c:v>
                </c:pt>
                <c:pt idx="134">
                  <c:v>130678.57235283982</c:v>
                </c:pt>
                <c:pt idx="135">
                  <c:v>131678.00452399644</c:v>
                </c:pt>
              </c:numCache>
            </c:numRef>
          </c:xVal>
          <c:yVal>
            <c:numRef>
              <c:f>Duc!$G$63:$G$198</c:f>
              <c:numCache>
                <c:formatCode>0.0</c:formatCode>
                <c:ptCount val="136"/>
                <c:pt idx="0">
                  <c:v>34.61696775158611</c:v>
                </c:pt>
                <c:pt idx="1">
                  <c:v>33.844922789845185</c:v>
                </c:pt>
                <c:pt idx="2">
                  <c:v>33.751699511135989</c:v>
                </c:pt>
                <c:pt idx="3">
                  <c:v>33.655162538386193</c:v>
                </c:pt>
                <c:pt idx="4">
                  <c:v>33.555202193023696</c:v>
                </c:pt>
                <c:pt idx="5">
                  <c:v>33.451705801837001</c:v>
                </c:pt>
                <c:pt idx="6">
                  <c:v>33.344557667649951</c:v>
                </c:pt>
                <c:pt idx="7">
                  <c:v>33.233639044827633</c:v>
                </c:pt>
                <c:pt idx="8">
                  <c:v>33.118828120195637</c:v>
                </c:pt>
                <c:pt idx="9">
                  <c:v>33</c:v>
                </c:pt>
                <c:pt idx="10">
                  <c:v>32.877026703584768</c:v>
                </c:pt>
                <c:pt idx="11">
                  <c:v>32.749777164516118</c:v>
                </c:pt>
                <c:pt idx="12">
                  <c:v>32.618117239936311</c:v>
                </c:pt>
                <c:pt idx="13">
                  <c:v>32.481909728989898</c:v>
                </c:pt>
                <c:pt idx="14">
                  <c:v>32.341014401224889</c:v>
                </c:pt>
                <c:pt idx="15">
                  <c:v>32.19528803593758</c:v>
                </c:pt>
                <c:pt idx="16">
                  <c:v>32.044584473496762</c:v>
                </c:pt>
                <c:pt idx="17">
                  <c:v>31.888754679755664</c:v>
                </c:pt>
                <c:pt idx="18">
                  <c:v>31.727646824734279</c:v>
                </c:pt>
                <c:pt idx="19">
                  <c:v>31.561106376834008</c:v>
                </c:pt>
                <c:pt idx="20">
                  <c:v>31.388976213927918</c:v>
                </c:pt>
                <c:pt idx="21">
                  <c:v>31.211096752756049</c:v>
                </c:pt>
                <c:pt idx="22">
                  <c:v>31.027306098143583</c:v>
                </c:pt>
                <c:pt idx="23">
                  <c:v>30.837440213651295</c:v>
                </c:pt>
                <c:pt idx="24">
                  <c:v>30.641333115363373</c:v>
                </c:pt>
                <c:pt idx="25">
                  <c:v>30.438817090614123</c:v>
                </c:pt>
                <c:pt idx="26">
                  <c:v>30.229722943555782</c:v>
                </c:pt>
                <c:pt idx="27">
                  <c:v>30.013880269570802</c:v>
                </c:pt>
                <c:pt idx="28">
                  <c:v>29.791117760634947</c:v>
                </c:pt>
                <c:pt idx="29">
                  <c:v>29.561263543841999</c:v>
                </c:pt>
                <c:pt idx="30">
                  <c:v>29.324145555403422</c:v>
                </c:pt>
                <c:pt idx="31">
                  <c:v>29.079591952540198</c:v>
                </c:pt>
                <c:pt idx="32">
                  <c:v>28.827431565784039</c:v>
                </c:pt>
                <c:pt idx="33">
                  <c:v>28.567494394302521</c:v>
                </c:pt>
                <c:pt idx="34">
                  <c:v>28.299612146956125</c:v>
                </c:pt>
                <c:pt idx="35">
                  <c:v>28.023618831880331</c:v>
                </c:pt>
                <c:pt idx="36">
                  <c:v>27.739351397464436</c:v>
                </c:pt>
                <c:pt idx="37">
                  <c:v>27.446650427665642</c:v>
                </c:pt>
                <c:pt idx="38">
                  <c:v>27.145360894651372</c:v>
                </c:pt>
                <c:pt idx="39">
                  <c:v>26.835332971799765</c:v>
                </c:pt>
                <c:pt idx="40">
                  <c:v>26.516422910107913</c:v>
                </c:pt>
                <c:pt idx="41">
                  <c:v>26.188493981052162</c:v>
                </c:pt>
                <c:pt idx="42">
                  <c:v>25.851417488912677</c:v>
                </c:pt>
                <c:pt idx="43">
                  <c:v>25.505073855510918</c:v>
                </c:pt>
                <c:pt idx="44">
                  <c:v>25.149353780206276</c:v>
                </c:pt>
                <c:pt idx="45">
                  <c:v>24.784159477853976</c:v>
                </c:pt>
                <c:pt idx="46">
                  <c:v>24.409405997231019</c:v>
                </c:pt>
                <c:pt idx="47">
                  <c:v>24.025022622184125</c:v>
                </c:pt>
                <c:pt idx="48">
                  <c:v>23.630954357435652</c:v>
                </c:pt>
                <c:pt idx="49">
                  <c:v>23.227163500591359</c:v>
                </c:pt>
                <c:pt idx="50">
                  <c:v>22.813631301414773</c:v>
                </c:pt>
                <c:pt idx="51">
                  <c:v>22.39035970886108</c:v>
                </c:pt>
                <c:pt idx="52">
                  <c:v>21.957373205681776</c:v>
                </c:pt>
                <c:pt idx="53">
                  <c:v>21.514720729608939</c:v>
                </c:pt>
                <c:pt idx="54">
                  <c:v>21.062477679192614</c:v>
                </c:pt>
                <c:pt idx="55">
                  <c:v>20.600748001274919</c:v>
                </c:pt>
                <c:pt idx="56">
                  <c:v>20.129666355832402</c:v>
                </c:pt>
                <c:pt idx="57">
                  <c:v>19.649400352476455</c:v>
                </c:pt>
                <c:pt idx="58">
                  <c:v>19.160152851259838</c:v>
                </c:pt>
                <c:pt idx="59">
                  <c:v>18.662164318569161</c:v>
                </c:pt>
                <c:pt idx="60">
                  <c:v>18.15571522677169</c:v>
                </c:pt>
                <c:pt idx="61">
                  <c:v>17.641128483906272</c:v>
                </c:pt>
                <c:pt idx="62">
                  <c:v>17.118771877040988</c:v>
                </c:pt>
                <c:pt idx="63">
                  <c:v>16.589060509940857</c:v>
                </c:pt>
                <c:pt idx="64">
                  <c:v>16.052459212377027</c:v>
                </c:pt>
                <c:pt idx="65">
                  <c:v>15.509484894740542</c:v>
                </c:pt>
                <c:pt idx="66">
                  <c:v>14.960708817580203</c:v>
                </c:pt>
                <c:pt idx="67">
                  <c:v>14.406758741247391</c:v>
                </c:pt>
                <c:pt idx="68">
                  <c:v>13.84832091598523</c:v>
                </c:pt>
                <c:pt idx="69">
                  <c:v>13.286141867538149</c:v>
                </c:pt>
                <c:pt idx="70">
                  <c:v>12.721029927675252</c:v>
                </c:pt>
                <c:pt idx="71">
                  <c:v>12.153856452924423</c:v>
                </c:pt>
                <c:pt idx="72">
                  <c:v>11.585556668321351</c:v>
                </c:pt>
                <c:pt idx="73">
                  <c:v>11.017130066118463</c:v>
                </c:pt>
                <c:pt idx="74">
                  <c:v>10.449640282226383</c:v>
                </c:pt>
                <c:pt idx="75">
                  <c:v>9.8842143657455477</c:v>
                </c:pt>
                <c:pt idx="76">
                  <c:v>9.3220413493919505</c:v>
                </c:pt>
                <c:pt idx="77">
                  <c:v>8.7643700210658739</c:v>
                </c:pt>
                <c:pt idx="78">
                  <c:v>8.2125057894368432</c:v>
                </c:pt>
                <c:pt idx="79">
                  <c:v>7.667806529457283</c:v>
                </c:pt>
                <c:pt idx="80">
                  <c:v>7.1316772874712191</c:v>
                </c:pt>
                <c:pt idx="81">
                  <c:v>6.6055637204313191</c:v>
                </c:pt>
                <c:pt idx="82">
                  <c:v>6.0909441401527564</c:v>
                </c:pt>
                <c:pt idx="83">
                  <c:v>5.589320032104653</c:v>
                </c:pt>
                <c:pt idx="84">
                  <c:v>5.1022049196978587</c:v>
                </c:pt>
                <c:pt idx="85">
                  <c:v>4.631111450265827</c:v>
                </c:pt>
                <c:pt idx="86">
                  <c:v>4.1775365890469978</c:v>
                </c:pt>
                <c:pt idx="87">
                  <c:v>3.7429448237930578</c:v>
                </c:pt>
                <c:pt idx="88">
                  <c:v>3.3287493067641858</c:v>
                </c:pt>
                <c:pt idx="89">
                  <c:v>2.9362908947809814</c:v>
                </c:pt>
                <c:pt idx="90">
                  <c:v>2.5668150940394732</c:v>
                </c:pt>
                <c:pt idx="91">
                  <c:v>2.2214469773910808</c:v>
                </c:pt>
                <c:pt idx="92">
                  <c:v>1.9011642211408475</c:v>
                </c:pt>
                <c:pt idx="93">
                  <c:v>1.6067685101922367</c:v>
                </c:pt>
                <c:pt idx="94">
                  <c:v>1.3388556894241876</c:v>
                </c:pt>
                <c:pt idx="95">
                  <c:v>1.0977852013223748</c:v>
                </c:pt>
                <c:pt idx="96">
                  <c:v>0.88364955200352358</c:v>
                </c:pt>
                <c:pt idx="97">
                  <c:v>0.69624479807560746</c:v>
                </c:pt>
                <c:pt idx="98">
                  <c:v>0.53504335501120259</c:v>
                </c:pt>
                <c:pt idx="99">
                  <c:v>0.39917080543113387</c:v>
                </c:pt>
                <c:pt idx="100">
                  <c:v>0.28738884658513603</c:v>
                </c:pt>
                <c:pt idx="101">
                  <c:v>0.19808707656699245</c:v>
                </c:pt>
                <c:pt idx="102">
                  <c:v>0.12928699754844489</c:v>
                </c:pt>
                <c:pt idx="103">
                  <c:v>7.8662434153201954E-2</c:v>
                </c:pt>
                <c:pt idx="104">
                  <c:v>4.3581552673093847E-2</c:v>
                </c:pt>
                <c:pt idx="105">
                  <c:v>2.1176853568529379E-2</c:v>
                </c:pt>
                <c:pt idx="106">
                  <c:v>8.4509325948405687E-3</c:v>
                </c:pt>
                <c:pt idx="107">
                  <c:v>2.4275084989928428E-3</c:v>
                </c:pt>
                <c:pt idx="108">
                  <c:v>3.5924874735761145E-4</c:v>
                </c:pt>
                <c:pt idx="109">
                  <c:v>6.3493607032993821E-6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Duc!$A$67:$A$198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Duc!$G$67:$G$198</c:f>
              <c:numCache>
                <c:formatCode>0.0</c:formatCode>
                <c:ptCount val="132"/>
                <c:pt idx="0">
                  <c:v>33.555202193023696</c:v>
                </c:pt>
                <c:pt idx="1">
                  <c:v>33.451705801837001</c:v>
                </c:pt>
                <c:pt idx="2">
                  <c:v>33.344557667649951</c:v>
                </c:pt>
                <c:pt idx="3">
                  <c:v>33.233639044827633</c:v>
                </c:pt>
                <c:pt idx="4">
                  <c:v>33.118828120195637</c:v>
                </c:pt>
                <c:pt idx="5">
                  <c:v>33</c:v>
                </c:pt>
                <c:pt idx="6">
                  <c:v>32.877026703584768</c:v>
                </c:pt>
                <c:pt idx="7">
                  <c:v>32.749777164516118</c:v>
                </c:pt>
                <c:pt idx="8">
                  <c:v>32.618117239936311</c:v>
                </c:pt>
                <c:pt idx="9">
                  <c:v>32.481909728989898</c:v>
                </c:pt>
                <c:pt idx="10">
                  <c:v>32.341014401224889</c:v>
                </c:pt>
                <c:pt idx="11">
                  <c:v>32.19528803593758</c:v>
                </c:pt>
                <c:pt idx="12">
                  <c:v>32.044584473496762</c:v>
                </c:pt>
                <c:pt idx="13">
                  <c:v>31.888754679755664</c:v>
                </c:pt>
                <c:pt idx="14">
                  <c:v>31.727646824734279</c:v>
                </c:pt>
                <c:pt idx="15">
                  <c:v>31.561106376834008</c:v>
                </c:pt>
                <c:pt idx="16">
                  <c:v>31.388976213927918</c:v>
                </c:pt>
                <c:pt idx="17">
                  <c:v>31.211096752756049</c:v>
                </c:pt>
                <c:pt idx="18">
                  <c:v>31.027306098143583</c:v>
                </c:pt>
                <c:pt idx="19">
                  <c:v>30.837440213651295</c:v>
                </c:pt>
                <c:pt idx="20">
                  <c:v>30.641333115363373</c:v>
                </c:pt>
                <c:pt idx="21">
                  <c:v>30.438817090614123</c:v>
                </c:pt>
                <c:pt idx="22">
                  <c:v>30.229722943555782</c:v>
                </c:pt>
                <c:pt idx="23">
                  <c:v>30.013880269570802</c:v>
                </c:pt>
                <c:pt idx="24">
                  <c:v>29.791117760634947</c:v>
                </c:pt>
                <c:pt idx="25">
                  <c:v>29.561263543841999</c:v>
                </c:pt>
                <c:pt idx="26">
                  <c:v>29.324145555403422</c:v>
                </c:pt>
                <c:pt idx="27">
                  <c:v>29.079591952540198</c:v>
                </c:pt>
                <c:pt idx="28">
                  <c:v>28.827431565784039</c:v>
                </c:pt>
                <c:pt idx="29">
                  <c:v>28.567494394302521</c:v>
                </c:pt>
                <c:pt idx="30">
                  <c:v>28.299612146956125</c:v>
                </c:pt>
                <c:pt idx="31">
                  <c:v>28.023618831880331</c:v>
                </c:pt>
                <c:pt idx="32">
                  <c:v>27.739351397464436</c:v>
                </c:pt>
                <c:pt idx="33">
                  <c:v>27.446650427665642</c:v>
                </c:pt>
                <c:pt idx="34">
                  <c:v>27.145360894651372</c:v>
                </c:pt>
                <c:pt idx="35">
                  <c:v>26.835332971799765</c:v>
                </c:pt>
                <c:pt idx="36">
                  <c:v>26.516422910107913</c:v>
                </c:pt>
                <c:pt idx="37">
                  <c:v>26.188493981052162</c:v>
                </c:pt>
                <c:pt idx="38">
                  <c:v>25.851417488912677</c:v>
                </c:pt>
                <c:pt idx="39">
                  <c:v>25.505073855510918</c:v>
                </c:pt>
                <c:pt idx="40">
                  <c:v>25.149353780206276</c:v>
                </c:pt>
                <c:pt idx="41">
                  <c:v>24.784159477853976</c:v>
                </c:pt>
                <c:pt idx="42">
                  <c:v>24.409405997231019</c:v>
                </c:pt>
                <c:pt idx="43">
                  <c:v>24.025022622184125</c:v>
                </c:pt>
                <c:pt idx="44">
                  <c:v>23.630954357435652</c:v>
                </c:pt>
                <c:pt idx="45">
                  <c:v>23.227163500591359</c:v>
                </c:pt>
                <c:pt idx="46">
                  <c:v>22.813631301414773</c:v>
                </c:pt>
                <c:pt idx="47">
                  <c:v>22.39035970886108</c:v>
                </c:pt>
                <c:pt idx="48">
                  <c:v>21.957373205681776</c:v>
                </c:pt>
                <c:pt idx="49">
                  <c:v>21.514720729608939</c:v>
                </c:pt>
                <c:pt idx="50">
                  <c:v>21.062477679192614</c:v>
                </c:pt>
                <c:pt idx="51">
                  <c:v>20.600748001274919</c:v>
                </c:pt>
                <c:pt idx="52">
                  <c:v>20.129666355832402</c:v>
                </c:pt>
                <c:pt idx="53">
                  <c:v>19.649400352476455</c:v>
                </c:pt>
                <c:pt idx="54">
                  <c:v>19.160152851259838</c:v>
                </c:pt>
                <c:pt idx="55">
                  <c:v>18.662164318569161</c:v>
                </c:pt>
                <c:pt idx="56">
                  <c:v>18.15571522677169</c:v>
                </c:pt>
                <c:pt idx="57">
                  <c:v>17.641128483906272</c:v>
                </c:pt>
                <c:pt idx="58">
                  <c:v>17.118771877040988</c:v>
                </c:pt>
                <c:pt idx="59">
                  <c:v>16.589060509940857</c:v>
                </c:pt>
                <c:pt idx="60">
                  <c:v>16.052459212377027</c:v>
                </c:pt>
                <c:pt idx="61">
                  <c:v>15.509484894740542</c:v>
                </c:pt>
                <c:pt idx="62">
                  <c:v>14.960708817580203</c:v>
                </c:pt>
                <c:pt idx="63">
                  <c:v>14.406758741247391</c:v>
                </c:pt>
                <c:pt idx="64">
                  <c:v>13.84832091598523</c:v>
                </c:pt>
                <c:pt idx="65">
                  <c:v>13.286141867538149</c:v>
                </c:pt>
                <c:pt idx="66">
                  <c:v>12.721029927675252</c:v>
                </c:pt>
                <c:pt idx="67">
                  <c:v>12.153856452924423</c:v>
                </c:pt>
                <c:pt idx="68">
                  <c:v>11.585556668321351</c:v>
                </c:pt>
                <c:pt idx="69">
                  <c:v>11.017130066118463</c:v>
                </c:pt>
                <c:pt idx="70">
                  <c:v>10.449640282226383</c:v>
                </c:pt>
                <c:pt idx="71">
                  <c:v>9.8842143657455477</c:v>
                </c:pt>
                <c:pt idx="72">
                  <c:v>9.3220413493919505</c:v>
                </c:pt>
                <c:pt idx="73">
                  <c:v>8.7643700210658739</c:v>
                </c:pt>
                <c:pt idx="74">
                  <c:v>8.2125057894368432</c:v>
                </c:pt>
                <c:pt idx="75">
                  <c:v>7.667806529457283</c:v>
                </c:pt>
                <c:pt idx="76">
                  <c:v>7.1316772874712191</c:v>
                </c:pt>
                <c:pt idx="77">
                  <c:v>6.6055637204313191</c:v>
                </c:pt>
                <c:pt idx="78">
                  <c:v>6.0909441401527564</c:v>
                </c:pt>
                <c:pt idx="79">
                  <c:v>5.589320032104653</c:v>
                </c:pt>
                <c:pt idx="80">
                  <c:v>5.1022049196978587</c:v>
                </c:pt>
                <c:pt idx="81">
                  <c:v>4.631111450265827</c:v>
                </c:pt>
                <c:pt idx="82">
                  <c:v>4.1775365890469978</c:v>
                </c:pt>
                <c:pt idx="83">
                  <c:v>3.7429448237930578</c:v>
                </c:pt>
                <c:pt idx="84">
                  <c:v>3.3287493067641858</c:v>
                </c:pt>
                <c:pt idx="85">
                  <c:v>2.9362908947809814</c:v>
                </c:pt>
                <c:pt idx="86">
                  <c:v>2.5668150940394732</c:v>
                </c:pt>
                <c:pt idx="87">
                  <c:v>2.2214469773910808</c:v>
                </c:pt>
                <c:pt idx="88">
                  <c:v>1.9011642211408475</c:v>
                </c:pt>
                <c:pt idx="89">
                  <c:v>1.6067685101922367</c:v>
                </c:pt>
                <c:pt idx="90">
                  <c:v>1.3388556894241876</c:v>
                </c:pt>
                <c:pt idx="91">
                  <c:v>1.0977852013223748</c:v>
                </c:pt>
                <c:pt idx="92">
                  <c:v>0.88364955200352358</c:v>
                </c:pt>
                <c:pt idx="93">
                  <c:v>0.69624479807560746</c:v>
                </c:pt>
                <c:pt idx="94">
                  <c:v>0.53504335501120259</c:v>
                </c:pt>
                <c:pt idx="95">
                  <c:v>0.39917080543113387</c:v>
                </c:pt>
                <c:pt idx="96">
                  <c:v>0.28738884658513603</c:v>
                </c:pt>
                <c:pt idx="97">
                  <c:v>0.19808707656699245</c:v>
                </c:pt>
                <c:pt idx="98">
                  <c:v>0.12928699754844489</c:v>
                </c:pt>
                <c:pt idx="99">
                  <c:v>7.8662434153201954E-2</c:v>
                </c:pt>
                <c:pt idx="100">
                  <c:v>4.3581552673093847E-2</c:v>
                </c:pt>
                <c:pt idx="101">
                  <c:v>2.1176853568529379E-2</c:v>
                </c:pt>
                <c:pt idx="102">
                  <c:v>8.4509325948405687E-3</c:v>
                </c:pt>
                <c:pt idx="103">
                  <c:v>2.4275084989928428E-3</c:v>
                </c:pt>
                <c:pt idx="104">
                  <c:v>3.5924874735761145E-4</c:v>
                </c:pt>
                <c:pt idx="105">
                  <c:v>6.3493607032993821E-6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Duc!$H$72:$H$198</c:f>
              <c:numCache>
                <c:formatCode>0</c:formatCode>
                <c:ptCount val="127"/>
                <c:pt idx="0">
                  <c:v>-5750</c:v>
                </c:pt>
                <c:pt idx="1">
                  <c:v>-4749.4250287490413</c:v>
                </c:pt>
                <c:pt idx="2">
                  <c:v>-3748.8501149923341</c:v>
                </c:pt>
                <c:pt idx="3">
                  <c:v>-2748.2752587241266</c:v>
                </c:pt>
                <c:pt idx="4">
                  <c:v>-1747.7004599386728</c:v>
                </c:pt>
                <c:pt idx="5">
                  <c:v>-747.12571863022367</c:v>
                </c:pt>
                <c:pt idx="6">
                  <c:v>253.44896520696875</c:v>
                </c:pt>
                <c:pt idx="7">
                  <c:v>1254.0235915786507</c:v>
                </c:pt>
                <c:pt idx="8">
                  <c:v>2254.5981604905683</c:v>
                </c:pt>
                <c:pt idx="9">
                  <c:v>3255.1726719484677</c:v>
                </c:pt>
                <c:pt idx="10">
                  <c:v>4255.7471259580934</c:v>
                </c:pt>
                <c:pt idx="11">
                  <c:v>5256.3215225251915</c:v>
                </c:pt>
                <c:pt idx="12">
                  <c:v>6256.8958616555028</c:v>
                </c:pt>
                <c:pt idx="13">
                  <c:v>7257.4701433547743</c:v>
                </c:pt>
                <c:pt idx="14">
                  <c:v>8258.0443676287468</c:v>
                </c:pt>
                <c:pt idx="15">
                  <c:v>9258.6185344831611</c:v>
                </c:pt>
                <c:pt idx="16">
                  <c:v>10259.192643923763</c:v>
                </c:pt>
                <c:pt idx="17">
                  <c:v>11259.766695956292</c:v>
                </c:pt>
                <c:pt idx="18">
                  <c:v>12260.340690586487</c:v>
                </c:pt>
                <c:pt idx="19">
                  <c:v>13260.914627820086</c:v>
                </c:pt>
                <c:pt idx="20">
                  <c:v>14261.488507662834</c:v>
                </c:pt>
                <c:pt idx="21">
                  <c:v>15262.062330120469</c:v>
                </c:pt>
                <c:pt idx="22">
                  <c:v>16262.636095198723</c:v>
                </c:pt>
                <c:pt idx="23">
                  <c:v>17263.20980290334</c:v>
                </c:pt>
                <c:pt idx="24">
                  <c:v>18263.783453240056</c:v>
                </c:pt>
                <c:pt idx="25">
                  <c:v>19264.357046214605</c:v>
                </c:pt>
                <c:pt idx="26">
                  <c:v>20264.930581832723</c:v>
                </c:pt>
                <c:pt idx="27">
                  <c:v>21265.504060100149</c:v>
                </c:pt>
                <c:pt idx="28">
                  <c:v>22266.077481022614</c:v>
                </c:pt>
                <c:pt idx="29">
                  <c:v>23266.650844605858</c:v>
                </c:pt>
                <c:pt idx="30">
                  <c:v>24267.224150855604</c:v>
                </c:pt>
                <c:pt idx="31">
                  <c:v>25267.797399777595</c:v>
                </c:pt>
                <c:pt idx="32">
                  <c:v>26268.370591377563</c:v>
                </c:pt>
                <c:pt idx="33">
                  <c:v>27268.943725661229</c:v>
                </c:pt>
                <c:pt idx="34">
                  <c:v>28269.516802634338</c:v>
                </c:pt>
                <c:pt idx="35">
                  <c:v>29270.089822302616</c:v>
                </c:pt>
                <c:pt idx="36">
                  <c:v>30270.662784671789</c:v>
                </c:pt>
                <c:pt idx="37">
                  <c:v>31271.235689747591</c:v>
                </c:pt>
                <c:pt idx="38">
                  <c:v>32271.808537535748</c:v>
                </c:pt>
                <c:pt idx="39">
                  <c:v>33272.381328041993</c:v>
                </c:pt>
                <c:pt idx="40">
                  <c:v>34272.954061272052</c:v>
                </c:pt>
                <c:pt idx="41">
                  <c:v>35273.526737231645</c:v>
                </c:pt>
                <c:pt idx="42">
                  <c:v>36274.099355926512</c:v>
                </c:pt>
                <c:pt idx="43">
                  <c:v>37274.671917362371</c:v>
                </c:pt>
                <c:pt idx="44">
                  <c:v>38275.24442154495</c:v>
                </c:pt>
                <c:pt idx="45">
                  <c:v>39275.816868479968</c:v>
                </c:pt>
                <c:pt idx="46">
                  <c:v>40276.389258173163</c:v>
                </c:pt>
                <c:pt idx="47">
                  <c:v>41276.961590630242</c:v>
                </c:pt>
                <c:pt idx="48">
                  <c:v>42277.533865856938</c:v>
                </c:pt>
                <c:pt idx="49">
                  <c:v>43278.106083858976</c:v>
                </c:pt>
                <c:pt idx="50">
                  <c:v>44278.678244642077</c:v>
                </c:pt>
                <c:pt idx="51">
                  <c:v>45279.250348211957</c:v>
                </c:pt>
                <c:pt idx="52">
                  <c:v>46279.822394574338</c:v>
                </c:pt>
                <c:pt idx="53">
                  <c:v>47280.394383734951</c:v>
                </c:pt>
                <c:pt idx="54">
                  <c:v>48280.966315699501</c:v>
                </c:pt>
                <c:pt idx="55">
                  <c:v>49281.538190473715</c:v>
                </c:pt>
                <c:pt idx="56">
                  <c:v>50282.110008063311</c:v>
                </c:pt>
                <c:pt idx="57">
                  <c:v>51282.681768474009</c:v>
                </c:pt>
                <c:pt idx="58">
                  <c:v>52283.25347171152</c:v>
                </c:pt>
                <c:pt idx="59">
                  <c:v>53283.825117781569</c:v>
                </c:pt>
                <c:pt idx="60">
                  <c:v>54284.396706689869</c:v>
                </c:pt>
                <c:pt idx="61">
                  <c:v>55284.968238442139</c:v>
                </c:pt>
                <c:pt idx="62">
                  <c:v>56285.539713044091</c:v>
                </c:pt>
                <c:pt idx="63">
                  <c:v>57286.111130501435</c:v>
                </c:pt>
                <c:pt idx="64">
                  <c:v>58286.682490819891</c:v>
                </c:pt>
                <c:pt idx="65">
                  <c:v>59287.253794005177</c:v>
                </c:pt>
                <c:pt idx="66">
                  <c:v>60287.825040062999</c:v>
                </c:pt>
                <c:pt idx="67">
                  <c:v>61288.396228999067</c:v>
                </c:pt>
                <c:pt idx="68">
                  <c:v>62288.967360819101</c:v>
                </c:pt>
                <c:pt idx="69">
                  <c:v>63289.538435528804</c:v>
                </c:pt>
                <c:pt idx="70">
                  <c:v>64290.109453133897</c:v>
                </c:pt>
                <c:pt idx="71">
                  <c:v>65290.680413640082</c:v>
                </c:pt>
                <c:pt idx="72">
                  <c:v>66291.251317053073</c:v>
                </c:pt>
                <c:pt idx="73">
                  <c:v>67291.822163378572</c:v>
                </c:pt>
                <c:pt idx="74">
                  <c:v>68292.392952622293</c:v>
                </c:pt>
                <c:pt idx="75">
                  <c:v>69292.963684789953</c:v>
                </c:pt>
                <c:pt idx="76">
                  <c:v>70293.534359887242</c:v>
                </c:pt>
                <c:pt idx="77">
                  <c:v>71294.10497791988</c:v>
                </c:pt>
                <c:pt idx="78">
                  <c:v>72294.675538893556</c:v>
                </c:pt>
                <c:pt idx="79">
                  <c:v>73295.246042814004</c:v>
                </c:pt>
                <c:pt idx="80">
                  <c:v>74295.816489686898</c:v>
                </c:pt>
                <c:pt idx="81">
                  <c:v>75296.386879517959</c:v>
                </c:pt>
                <c:pt idx="82">
                  <c:v>76296.957212312904</c:v>
                </c:pt>
                <c:pt idx="83">
                  <c:v>77297.527488077409</c:v>
                </c:pt>
                <c:pt idx="84">
                  <c:v>78298.097706817178</c:v>
                </c:pt>
                <c:pt idx="85">
                  <c:v>79298.667868537945</c:v>
                </c:pt>
                <c:pt idx="86">
                  <c:v>80299.237973245385</c:v>
                </c:pt>
                <c:pt idx="87">
                  <c:v>81299.808020945187</c:v>
                </c:pt>
                <c:pt idx="88">
                  <c:v>82300.378011643086</c:v>
                </c:pt>
                <c:pt idx="89">
                  <c:v>83300.947945344757</c:v>
                </c:pt>
                <c:pt idx="90">
                  <c:v>84301.517822055917</c:v>
                </c:pt>
                <c:pt idx="91">
                  <c:v>85302.087641782258</c:v>
                </c:pt>
                <c:pt idx="92">
                  <c:v>86302.657404529455</c:v>
                </c:pt>
                <c:pt idx="93">
                  <c:v>87303.22711030324</c:v>
                </c:pt>
                <c:pt idx="94">
                  <c:v>88303.796759109304</c:v>
                </c:pt>
                <c:pt idx="95">
                  <c:v>89304.366350953322</c:v>
                </c:pt>
                <c:pt idx="96">
                  <c:v>90304.935885841012</c:v>
                </c:pt>
                <c:pt idx="97">
                  <c:v>91305.505363778051</c:v>
                </c:pt>
                <c:pt idx="98">
                  <c:v>92306.074784770157</c:v>
                </c:pt>
                <c:pt idx="99">
                  <c:v>93306.64414882299</c:v>
                </c:pt>
                <c:pt idx="100">
                  <c:v>94307.213455942285</c:v>
                </c:pt>
                <c:pt idx="101">
                  <c:v>95307.782706133701</c:v>
                </c:pt>
                <c:pt idx="102">
                  <c:v>96308.351899402958</c:v>
                </c:pt>
                <c:pt idx="103">
                  <c:v>97308.921035755717</c:v>
                </c:pt>
                <c:pt idx="104">
                  <c:v>98309.490115197696</c:v>
                </c:pt>
                <c:pt idx="105">
                  <c:v>99310.059137734585</c:v>
                </c:pt>
                <c:pt idx="106">
                  <c:v>100310.62810337204</c:v>
                </c:pt>
                <c:pt idx="107">
                  <c:v>101311.19701211579</c:v>
                </c:pt>
                <c:pt idx="108">
                  <c:v>102311.76586397152</c:v>
                </c:pt>
                <c:pt idx="109">
                  <c:v>103312.33465894491</c:v>
                </c:pt>
                <c:pt idx="110">
                  <c:v>104312.90339704163</c:v>
                </c:pt>
                <c:pt idx="111">
                  <c:v>105313.4720782674</c:v>
                </c:pt>
                <c:pt idx="112">
                  <c:v>106314.04070262787</c:v>
                </c:pt>
                <c:pt idx="113">
                  <c:v>107314.60927012876</c:v>
                </c:pt>
                <c:pt idx="114">
                  <c:v>108315.17778077575</c:v>
                </c:pt>
                <c:pt idx="115">
                  <c:v>109315.7462345745</c:v>
                </c:pt>
                <c:pt idx="116">
                  <c:v>110316.31463153072</c:v>
                </c:pt>
                <c:pt idx="117">
                  <c:v>111316.88297165009</c:v>
                </c:pt>
                <c:pt idx="118">
                  <c:v>112317.45125493829</c:v>
                </c:pt>
                <c:pt idx="119">
                  <c:v>113318.01948140099</c:v>
                </c:pt>
                <c:pt idx="120">
                  <c:v>114318.5876510439</c:v>
                </c:pt>
                <c:pt idx="121">
                  <c:v>115319.15576387268</c:v>
                </c:pt>
                <c:pt idx="122">
                  <c:v>116319.72381989301</c:v>
                </c:pt>
                <c:pt idx="123">
                  <c:v>117320.2918191106</c:v>
                </c:pt>
                <c:pt idx="124">
                  <c:v>118320.85976153109</c:v>
                </c:pt>
                <c:pt idx="125">
                  <c:v>119321.42764716018</c:v>
                </c:pt>
                <c:pt idx="126">
                  <c:v>120321.99547600355</c:v>
                </c:pt>
              </c:numCache>
            </c:numRef>
          </c:xVal>
          <c:yVal>
            <c:numRef>
              <c:f>Duc!$G$72:$G$198</c:f>
              <c:numCache>
                <c:formatCode>0.0</c:formatCode>
                <c:ptCount val="127"/>
                <c:pt idx="0">
                  <c:v>33</c:v>
                </c:pt>
                <c:pt idx="1">
                  <c:v>32.877026703584768</c:v>
                </c:pt>
                <c:pt idx="2">
                  <c:v>32.749777164516118</c:v>
                </c:pt>
                <c:pt idx="3">
                  <c:v>32.618117239936311</c:v>
                </c:pt>
                <c:pt idx="4">
                  <c:v>32.481909728989898</c:v>
                </c:pt>
                <c:pt idx="5">
                  <c:v>32.341014401224889</c:v>
                </c:pt>
                <c:pt idx="6">
                  <c:v>32.19528803593758</c:v>
                </c:pt>
                <c:pt idx="7">
                  <c:v>32.044584473496762</c:v>
                </c:pt>
                <c:pt idx="8">
                  <c:v>31.888754679755664</c:v>
                </c:pt>
                <c:pt idx="9">
                  <c:v>31.727646824734279</c:v>
                </c:pt>
                <c:pt idx="10">
                  <c:v>31.561106376834008</c:v>
                </c:pt>
                <c:pt idx="11">
                  <c:v>31.388976213927918</c:v>
                </c:pt>
                <c:pt idx="12">
                  <c:v>31.211096752756049</c:v>
                </c:pt>
                <c:pt idx="13">
                  <c:v>31.027306098143583</c:v>
                </c:pt>
                <c:pt idx="14">
                  <c:v>30.837440213651295</c:v>
                </c:pt>
                <c:pt idx="15">
                  <c:v>30.641333115363373</c:v>
                </c:pt>
                <c:pt idx="16">
                  <c:v>30.438817090614123</c:v>
                </c:pt>
                <c:pt idx="17">
                  <c:v>30.229722943555782</c:v>
                </c:pt>
                <c:pt idx="18">
                  <c:v>30.013880269570802</c:v>
                </c:pt>
                <c:pt idx="19">
                  <c:v>29.791117760634947</c:v>
                </c:pt>
                <c:pt idx="20">
                  <c:v>29.561263543841999</c:v>
                </c:pt>
                <c:pt idx="21">
                  <c:v>29.324145555403422</c:v>
                </c:pt>
                <c:pt idx="22">
                  <c:v>29.079591952540198</c:v>
                </c:pt>
                <c:pt idx="23">
                  <c:v>28.827431565784039</c:v>
                </c:pt>
                <c:pt idx="24">
                  <c:v>28.567494394302521</c:v>
                </c:pt>
                <c:pt idx="25">
                  <c:v>28.299612146956125</c:v>
                </c:pt>
                <c:pt idx="26">
                  <c:v>28.023618831880331</c:v>
                </c:pt>
                <c:pt idx="27">
                  <c:v>27.739351397464436</c:v>
                </c:pt>
                <c:pt idx="28">
                  <c:v>27.446650427665642</c:v>
                </c:pt>
                <c:pt idx="29">
                  <c:v>27.145360894651372</c:v>
                </c:pt>
                <c:pt idx="30">
                  <c:v>26.835332971799765</c:v>
                </c:pt>
                <c:pt idx="31">
                  <c:v>26.516422910107913</c:v>
                </c:pt>
                <c:pt idx="32">
                  <c:v>26.188493981052162</c:v>
                </c:pt>
                <c:pt idx="33">
                  <c:v>25.851417488912677</c:v>
                </c:pt>
                <c:pt idx="34">
                  <c:v>25.505073855510918</c:v>
                </c:pt>
                <c:pt idx="35">
                  <c:v>25.149353780206276</c:v>
                </c:pt>
                <c:pt idx="36">
                  <c:v>24.784159477853976</c:v>
                </c:pt>
                <c:pt idx="37">
                  <c:v>24.409405997231019</c:v>
                </c:pt>
                <c:pt idx="38">
                  <c:v>24.025022622184125</c:v>
                </c:pt>
                <c:pt idx="39">
                  <c:v>23.630954357435652</c:v>
                </c:pt>
                <c:pt idx="40">
                  <c:v>23.227163500591359</c:v>
                </c:pt>
                <c:pt idx="41">
                  <c:v>22.813631301414773</c:v>
                </c:pt>
                <c:pt idx="42">
                  <c:v>22.39035970886108</c:v>
                </c:pt>
                <c:pt idx="43">
                  <c:v>21.957373205681776</c:v>
                </c:pt>
                <c:pt idx="44">
                  <c:v>21.514720729608939</c:v>
                </c:pt>
                <c:pt idx="45">
                  <c:v>21.062477679192614</c:v>
                </c:pt>
                <c:pt idx="46">
                  <c:v>20.600748001274919</c:v>
                </c:pt>
                <c:pt idx="47">
                  <c:v>20.129666355832402</c:v>
                </c:pt>
                <c:pt idx="48">
                  <c:v>19.649400352476455</c:v>
                </c:pt>
                <c:pt idx="49">
                  <c:v>19.160152851259838</c:v>
                </c:pt>
                <c:pt idx="50">
                  <c:v>18.662164318569161</c:v>
                </c:pt>
                <c:pt idx="51">
                  <c:v>18.15571522677169</c:v>
                </c:pt>
                <c:pt idx="52">
                  <c:v>17.641128483906272</c:v>
                </c:pt>
                <c:pt idx="53">
                  <c:v>17.118771877040988</c:v>
                </c:pt>
                <c:pt idx="54">
                  <c:v>16.589060509940857</c:v>
                </c:pt>
                <c:pt idx="55">
                  <c:v>16.052459212377027</c:v>
                </c:pt>
                <c:pt idx="56">
                  <c:v>15.509484894740542</c:v>
                </c:pt>
                <c:pt idx="57">
                  <c:v>14.960708817580203</c:v>
                </c:pt>
                <c:pt idx="58">
                  <c:v>14.406758741247391</c:v>
                </c:pt>
                <c:pt idx="59">
                  <c:v>13.84832091598523</c:v>
                </c:pt>
                <c:pt idx="60">
                  <c:v>13.286141867538149</c:v>
                </c:pt>
                <c:pt idx="61">
                  <c:v>12.721029927675252</c:v>
                </c:pt>
                <c:pt idx="62">
                  <c:v>12.153856452924423</c:v>
                </c:pt>
                <c:pt idx="63">
                  <c:v>11.585556668321351</c:v>
                </c:pt>
                <c:pt idx="64">
                  <c:v>11.017130066118463</c:v>
                </c:pt>
                <c:pt idx="65">
                  <c:v>10.449640282226383</c:v>
                </c:pt>
                <c:pt idx="66">
                  <c:v>9.8842143657455477</c:v>
                </c:pt>
                <c:pt idx="67">
                  <c:v>9.3220413493919505</c:v>
                </c:pt>
                <c:pt idx="68">
                  <c:v>8.7643700210658739</c:v>
                </c:pt>
                <c:pt idx="69">
                  <c:v>8.2125057894368432</c:v>
                </c:pt>
                <c:pt idx="70">
                  <c:v>7.667806529457283</c:v>
                </c:pt>
                <c:pt idx="71">
                  <c:v>7.1316772874712191</c:v>
                </c:pt>
                <c:pt idx="72">
                  <c:v>6.6055637204313191</c:v>
                </c:pt>
                <c:pt idx="73">
                  <c:v>6.0909441401527564</c:v>
                </c:pt>
                <c:pt idx="74">
                  <c:v>5.589320032104653</c:v>
                </c:pt>
                <c:pt idx="75">
                  <c:v>5.1022049196978587</c:v>
                </c:pt>
                <c:pt idx="76">
                  <c:v>4.631111450265827</c:v>
                </c:pt>
                <c:pt idx="77">
                  <c:v>4.1775365890469978</c:v>
                </c:pt>
                <c:pt idx="78">
                  <c:v>3.7429448237930578</c:v>
                </c:pt>
                <c:pt idx="79">
                  <c:v>3.3287493067641858</c:v>
                </c:pt>
                <c:pt idx="80">
                  <c:v>2.9362908947809814</c:v>
                </c:pt>
                <c:pt idx="81">
                  <c:v>2.5668150940394732</c:v>
                </c:pt>
                <c:pt idx="82">
                  <c:v>2.2214469773910808</c:v>
                </c:pt>
                <c:pt idx="83">
                  <c:v>1.9011642211408475</c:v>
                </c:pt>
                <c:pt idx="84">
                  <c:v>1.6067685101922367</c:v>
                </c:pt>
                <c:pt idx="85">
                  <c:v>1.3388556894241876</c:v>
                </c:pt>
                <c:pt idx="86">
                  <c:v>1.0977852013223748</c:v>
                </c:pt>
                <c:pt idx="87">
                  <c:v>0.88364955200352358</c:v>
                </c:pt>
                <c:pt idx="88">
                  <c:v>0.69624479807560746</c:v>
                </c:pt>
                <c:pt idx="89">
                  <c:v>0.53504335501120259</c:v>
                </c:pt>
                <c:pt idx="90">
                  <c:v>0.39917080543113387</c:v>
                </c:pt>
                <c:pt idx="91">
                  <c:v>0.28738884658513603</c:v>
                </c:pt>
                <c:pt idx="92">
                  <c:v>0.19808707656699245</c:v>
                </c:pt>
                <c:pt idx="93">
                  <c:v>0.12928699754844489</c:v>
                </c:pt>
                <c:pt idx="94">
                  <c:v>7.8662434153201954E-2</c:v>
                </c:pt>
                <c:pt idx="95">
                  <c:v>4.3581552673093847E-2</c:v>
                </c:pt>
                <c:pt idx="96">
                  <c:v>2.1176853568529379E-2</c:v>
                </c:pt>
                <c:pt idx="97">
                  <c:v>8.4509325948405687E-3</c:v>
                </c:pt>
                <c:pt idx="98">
                  <c:v>2.4275084989928428E-3</c:v>
                </c:pt>
                <c:pt idx="99">
                  <c:v>3.5924874735761145E-4</c:v>
                </c:pt>
                <c:pt idx="100">
                  <c:v>6.3493607032993821E-6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7532672"/>
        <c:axId val="237534592"/>
      </c:scatterChart>
      <c:valAx>
        <c:axId val="237532672"/>
        <c:scaling>
          <c:orientation val="minMax"/>
          <c:max val="10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37534592"/>
        <c:crosses val="autoZero"/>
        <c:crossBetween val="midCat"/>
      </c:valAx>
      <c:valAx>
        <c:axId val="237534592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23753267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99"/>
          <c:y val="0.26716210473690799"/>
          <c:w val="0.21000526567149599"/>
          <c:h val="0.2890928633920760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" r="0.75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77217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1081" y="1297305"/>
              <a:ext cx="2539365" cy="43345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nl-NL" sz="1200" b="0" i="1">
                          <a:latin typeface="Cambria Math"/>
                        </a:rPr>
                        <m:t>1/</m:t>
                      </m:r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1081" y="1297305"/>
              <a:ext cx="2539365" cy="43345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^(1/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 b="0" i="0">
                  <a:latin typeface="Cambria Math"/>
                </a:rPr>
                <a:t>)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25</xdr:row>
      <xdr:rowOff>38100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26</xdr:row>
      <xdr:rowOff>38100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workbookViewId="0">
      <selection activeCell="B28" sqref="B28:E28"/>
    </sheetView>
  </sheetViews>
  <sheetFormatPr defaultColWidth="8.77734375" defaultRowHeight="14.4" x14ac:dyDescent="0.3"/>
  <cols>
    <col min="1" max="1" width="8.77734375" style="3"/>
    <col min="2" max="2" width="20.44140625" style="3" bestFit="1" customWidth="1"/>
    <col min="3" max="16384" width="8.77734375" style="3"/>
  </cols>
  <sheetData>
    <row r="1" spans="2:5" ht="15" thickBot="1" x14ac:dyDescent="0.35"/>
    <row r="2" spans="2:5" x14ac:dyDescent="0.3">
      <c r="B2" s="130" t="s">
        <v>62</v>
      </c>
      <c r="C2" s="131"/>
      <c r="D2" s="131"/>
      <c r="E2" s="132"/>
    </row>
    <row r="3" spans="2:5" x14ac:dyDescent="0.3">
      <c r="B3" s="133"/>
      <c r="C3" s="134"/>
      <c r="D3" s="134"/>
      <c r="E3" s="135"/>
    </row>
    <row r="4" spans="2:5" x14ac:dyDescent="0.3">
      <c r="B4" s="133"/>
      <c r="C4" s="134"/>
      <c r="D4" s="134"/>
      <c r="E4" s="135"/>
    </row>
    <row r="5" spans="2:5" x14ac:dyDescent="0.3">
      <c r="B5" s="133"/>
      <c r="C5" s="134"/>
      <c r="D5" s="134"/>
      <c r="E5" s="135"/>
    </row>
    <row r="6" spans="2:5" x14ac:dyDescent="0.3">
      <c r="B6" s="133"/>
      <c r="C6" s="134"/>
      <c r="D6" s="134"/>
      <c r="E6" s="135"/>
    </row>
    <row r="7" spans="2:5" x14ac:dyDescent="0.3">
      <c r="B7" s="133"/>
      <c r="C7" s="134"/>
      <c r="D7" s="134"/>
      <c r="E7" s="135"/>
    </row>
    <row r="8" spans="2:5" x14ac:dyDescent="0.3">
      <c r="B8" s="133"/>
      <c r="C8" s="134"/>
      <c r="D8" s="134"/>
      <c r="E8" s="135"/>
    </row>
    <row r="9" spans="2:5" x14ac:dyDescent="0.3">
      <c r="B9" s="133"/>
      <c r="C9" s="134"/>
      <c r="D9" s="134"/>
      <c r="E9" s="135"/>
    </row>
    <row r="10" spans="2:5" x14ac:dyDescent="0.3">
      <c r="B10" s="133"/>
      <c r="C10" s="134"/>
      <c r="D10" s="134"/>
      <c r="E10" s="135"/>
    </row>
    <row r="11" spans="2:5" x14ac:dyDescent="0.3">
      <c r="B11" s="133"/>
      <c r="C11" s="134"/>
      <c r="D11" s="134"/>
      <c r="E11" s="135"/>
    </row>
    <row r="12" spans="2:5" ht="15" thickBot="1" x14ac:dyDescent="0.35">
      <c r="B12" s="136"/>
      <c r="C12" s="137"/>
      <c r="D12" s="137"/>
      <c r="E12" s="138"/>
    </row>
    <row r="13" spans="2:5" ht="15" thickBot="1" x14ac:dyDescent="0.35"/>
    <row r="14" spans="2:5" ht="15" thickBot="1" x14ac:dyDescent="0.35">
      <c r="B14" s="139" t="s">
        <v>61</v>
      </c>
      <c r="C14" s="140"/>
      <c r="D14" s="140"/>
      <c r="E14" s="141"/>
    </row>
    <row r="15" spans="2:5" ht="15" thickBot="1" x14ac:dyDescent="0.35">
      <c r="B15" s="151" t="s">
        <v>65</v>
      </c>
      <c r="C15" s="152"/>
      <c r="D15" s="152"/>
      <c r="E15" s="153"/>
    </row>
    <row r="16" spans="2:5" ht="15" thickBot="1" x14ac:dyDescent="0.35"/>
    <row r="17" spans="2:5" ht="15" thickBot="1" x14ac:dyDescent="0.35">
      <c r="B17" s="139" t="s">
        <v>3</v>
      </c>
      <c r="C17" s="140"/>
      <c r="D17" s="140"/>
      <c r="E17" s="141"/>
    </row>
    <row r="18" spans="2:5" x14ac:dyDescent="0.3">
      <c r="B18" s="28" t="s">
        <v>8</v>
      </c>
      <c r="C18" s="8" t="s">
        <v>9</v>
      </c>
      <c r="D18" s="111">
        <v>273000</v>
      </c>
      <c r="E18" s="10" t="s">
        <v>10</v>
      </c>
    </row>
    <row r="19" spans="2:5" x14ac:dyDescent="0.3">
      <c r="B19" s="20" t="s">
        <v>14</v>
      </c>
      <c r="C19" s="15" t="s">
        <v>15</v>
      </c>
      <c r="D19" s="104">
        <f>D18*EXP(-D22/D20)</f>
        <v>4643.1718502356543</v>
      </c>
      <c r="E19" s="17" t="s">
        <v>10</v>
      </c>
    </row>
    <row r="20" spans="2:5" x14ac:dyDescent="0.3">
      <c r="B20" s="24" t="s">
        <v>52</v>
      </c>
      <c r="C20" s="15" t="s">
        <v>20</v>
      </c>
      <c r="D20" s="104">
        <v>27000</v>
      </c>
      <c r="E20" s="23" t="s">
        <v>7</v>
      </c>
    </row>
    <row r="21" spans="2:5" x14ac:dyDescent="0.3">
      <c r="B21" s="55" t="s">
        <v>58</v>
      </c>
      <c r="C21" s="15" t="s">
        <v>23</v>
      </c>
      <c r="D21" s="104">
        <v>18000</v>
      </c>
      <c r="E21" s="23" t="s">
        <v>7</v>
      </c>
    </row>
    <row r="22" spans="2:5" x14ac:dyDescent="0.3">
      <c r="B22" s="55" t="s">
        <v>57</v>
      </c>
      <c r="C22" s="15" t="s">
        <v>25</v>
      </c>
      <c r="D22" s="1">
        <v>110000</v>
      </c>
      <c r="E22" s="17" t="s">
        <v>7</v>
      </c>
    </row>
    <row r="23" spans="2:5" ht="15" thickBot="1" x14ac:dyDescent="0.35">
      <c r="B23" s="90" t="s">
        <v>28</v>
      </c>
      <c r="C23" s="38" t="s">
        <v>29</v>
      </c>
      <c r="D23" s="105">
        <v>10.5</v>
      </c>
      <c r="E23" s="92" t="s">
        <v>7</v>
      </c>
    </row>
    <row r="24" spans="2:5" ht="15" thickBot="1" x14ac:dyDescent="0.35"/>
    <row r="25" spans="2:5" ht="15" thickBot="1" x14ac:dyDescent="0.35">
      <c r="B25" s="139" t="s">
        <v>11</v>
      </c>
      <c r="C25" s="140"/>
      <c r="D25" s="140"/>
      <c r="E25" s="141"/>
    </row>
    <row r="26" spans="2:5" x14ac:dyDescent="0.3">
      <c r="B26" s="142">
        <v>36832</v>
      </c>
      <c r="C26" s="143"/>
      <c r="D26" s="143"/>
      <c r="E26" s="144"/>
    </row>
    <row r="27" spans="2:5" x14ac:dyDescent="0.3">
      <c r="B27" s="145" t="s">
        <v>72</v>
      </c>
      <c r="C27" s="146"/>
      <c r="D27" s="146"/>
      <c r="E27" s="147"/>
    </row>
    <row r="28" spans="2:5" x14ac:dyDescent="0.3">
      <c r="B28" s="145"/>
      <c r="C28" s="146"/>
      <c r="D28" s="146"/>
      <c r="E28" s="147"/>
    </row>
    <row r="29" spans="2:5" x14ac:dyDescent="0.3">
      <c r="B29" s="145"/>
      <c r="C29" s="146"/>
      <c r="D29" s="146"/>
      <c r="E29" s="147"/>
    </row>
    <row r="30" spans="2:5" x14ac:dyDescent="0.3">
      <c r="B30" s="145"/>
      <c r="C30" s="146"/>
      <c r="D30" s="146"/>
      <c r="E30" s="147"/>
    </row>
    <row r="31" spans="2:5" x14ac:dyDescent="0.3">
      <c r="B31" s="145"/>
      <c r="C31" s="146"/>
      <c r="D31" s="146"/>
      <c r="E31" s="147"/>
    </row>
    <row r="32" spans="2:5" x14ac:dyDescent="0.3">
      <c r="B32" s="145"/>
      <c r="C32" s="146"/>
      <c r="D32" s="146"/>
      <c r="E32" s="147"/>
    </row>
    <row r="33" spans="2:5" x14ac:dyDescent="0.3">
      <c r="B33" s="145"/>
      <c r="C33" s="146"/>
      <c r="D33" s="146"/>
      <c r="E33" s="147"/>
    </row>
    <row r="34" spans="2:5" x14ac:dyDescent="0.3">
      <c r="B34" s="145"/>
      <c r="C34" s="146"/>
      <c r="D34" s="146"/>
      <c r="E34" s="147"/>
    </row>
    <row r="35" spans="2:5" x14ac:dyDescent="0.3">
      <c r="B35" s="145"/>
      <c r="C35" s="146"/>
      <c r="D35" s="146"/>
      <c r="E35" s="147"/>
    </row>
    <row r="36" spans="2:5" x14ac:dyDescent="0.3">
      <c r="B36" s="145"/>
      <c r="C36" s="146"/>
      <c r="D36" s="146"/>
      <c r="E36" s="147"/>
    </row>
    <row r="37" spans="2:5" x14ac:dyDescent="0.3">
      <c r="B37" s="145"/>
      <c r="C37" s="146"/>
      <c r="D37" s="146"/>
      <c r="E37" s="147"/>
    </row>
    <row r="38" spans="2:5" x14ac:dyDescent="0.3">
      <c r="B38" s="145"/>
      <c r="C38" s="146"/>
      <c r="D38" s="146"/>
      <c r="E38" s="147"/>
    </row>
    <row r="39" spans="2:5" x14ac:dyDescent="0.3">
      <c r="B39" s="145"/>
      <c r="C39" s="146"/>
      <c r="D39" s="146"/>
      <c r="E39" s="147"/>
    </row>
    <row r="40" spans="2:5" ht="15" thickBot="1" x14ac:dyDescent="0.35">
      <c r="B40" s="148"/>
      <c r="C40" s="149"/>
      <c r="D40" s="149"/>
      <c r="E40" s="150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  <mergeCell ref="B2:E12"/>
    <mergeCell ref="B14:E14"/>
    <mergeCell ref="B25:E25"/>
    <mergeCell ref="B26:E26"/>
    <mergeCell ref="B27:E27"/>
  </mergeCells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:AK177"/>
  <sheetViews>
    <sheetView workbookViewId="0">
      <selection activeCell="C13" sqref="C13"/>
    </sheetView>
  </sheetViews>
  <sheetFormatPr defaultColWidth="8.44140625" defaultRowHeight="14.4" x14ac:dyDescent="0.3"/>
  <cols>
    <col min="1" max="1" width="19.44140625" style="3" customWidth="1"/>
    <col min="2" max="2" width="6.6640625" style="21" customWidth="1"/>
    <col min="3" max="3" width="7.44140625" style="21" customWidth="1"/>
    <col min="4" max="4" width="8.109375" style="21" customWidth="1"/>
    <col min="5" max="5" width="10" style="3" customWidth="1"/>
    <col min="6" max="6" width="9.33203125" style="3" bestFit="1" customWidth="1"/>
    <col min="7" max="7" width="6.777343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77734375" style="3" customWidth="1"/>
    <col min="21" max="22" width="6.44140625" style="3" customWidth="1"/>
    <col min="23" max="23" width="8" style="3" customWidth="1"/>
    <col min="24" max="24" width="6.77734375" style="3" customWidth="1"/>
    <col min="25" max="256" width="8.44140625" style="3"/>
    <col min="257" max="257" width="17.777343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777343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77734375" style="3" customWidth="1"/>
    <col min="277" max="278" width="6.44140625" style="3" customWidth="1"/>
    <col min="279" max="279" width="8" style="3" customWidth="1"/>
    <col min="280" max="280" width="6.77734375" style="3" customWidth="1"/>
    <col min="281" max="512" width="8.44140625" style="3"/>
    <col min="513" max="513" width="17.777343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777343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77734375" style="3" customWidth="1"/>
    <col min="533" max="534" width="6.44140625" style="3" customWidth="1"/>
    <col min="535" max="535" width="8" style="3" customWidth="1"/>
    <col min="536" max="536" width="6.77734375" style="3" customWidth="1"/>
    <col min="537" max="768" width="8.44140625" style="3"/>
    <col min="769" max="769" width="17.777343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777343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77734375" style="3" customWidth="1"/>
    <col min="789" max="790" width="6.44140625" style="3" customWidth="1"/>
    <col min="791" max="791" width="8" style="3" customWidth="1"/>
    <col min="792" max="792" width="6.77734375" style="3" customWidth="1"/>
    <col min="793" max="1024" width="8.44140625" style="3"/>
    <col min="1025" max="1025" width="17.777343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777343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77734375" style="3" customWidth="1"/>
    <col min="1045" max="1046" width="6.44140625" style="3" customWidth="1"/>
    <col min="1047" max="1047" width="8" style="3" customWidth="1"/>
    <col min="1048" max="1048" width="6.77734375" style="3" customWidth="1"/>
    <col min="1049" max="1280" width="8.44140625" style="3"/>
    <col min="1281" max="1281" width="17.777343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777343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77734375" style="3" customWidth="1"/>
    <col min="1301" max="1302" width="6.44140625" style="3" customWidth="1"/>
    <col min="1303" max="1303" width="8" style="3" customWidth="1"/>
    <col min="1304" max="1304" width="6.77734375" style="3" customWidth="1"/>
    <col min="1305" max="1536" width="8.44140625" style="3"/>
    <col min="1537" max="1537" width="17.777343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777343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77734375" style="3" customWidth="1"/>
    <col min="1557" max="1558" width="6.44140625" style="3" customWidth="1"/>
    <col min="1559" max="1559" width="8" style="3" customWidth="1"/>
    <col min="1560" max="1560" width="6.77734375" style="3" customWidth="1"/>
    <col min="1561" max="1792" width="8.44140625" style="3"/>
    <col min="1793" max="1793" width="17.777343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777343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77734375" style="3" customWidth="1"/>
    <col min="1813" max="1814" width="6.44140625" style="3" customWidth="1"/>
    <col min="1815" max="1815" width="8" style="3" customWidth="1"/>
    <col min="1816" max="1816" width="6.77734375" style="3" customWidth="1"/>
    <col min="1817" max="2048" width="8.44140625" style="3"/>
    <col min="2049" max="2049" width="17.777343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777343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77734375" style="3" customWidth="1"/>
    <col min="2069" max="2070" width="6.44140625" style="3" customWidth="1"/>
    <col min="2071" max="2071" width="8" style="3" customWidth="1"/>
    <col min="2072" max="2072" width="6.77734375" style="3" customWidth="1"/>
    <col min="2073" max="2304" width="8.44140625" style="3"/>
    <col min="2305" max="2305" width="17.777343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777343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77734375" style="3" customWidth="1"/>
    <col min="2325" max="2326" width="6.44140625" style="3" customWidth="1"/>
    <col min="2327" max="2327" width="8" style="3" customWidth="1"/>
    <col min="2328" max="2328" width="6.77734375" style="3" customWidth="1"/>
    <col min="2329" max="2560" width="8.44140625" style="3"/>
    <col min="2561" max="2561" width="17.777343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777343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77734375" style="3" customWidth="1"/>
    <col min="2581" max="2582" width="6.44140625" style="3" customWidth="1"/>
    <col min="2583" max="2583" width="8" style="3" customWidth="1"/>
    <col min="2584" max="2584" width="6.77734375" style="3" customWidth="1"/>
    <col min="2585" max="2816" width="8.44140625" style="3"/>
    <col min="2817" max="2817" width="17.777343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777343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77734375" style="3" customWidth="1"/>
    <col min="2837" max="2838" width="6.44140625" style="3" customWidth="1"/>
    <col min="2839" max="2839" width="8" style="3" customWidth="1"/>
    <col min="2840" max="2840" width="6.77734375" style="3" customWidth="1"/>
    <col min="2841" max="3072" width="8.44140625" style="3"/>
    <col min="3073" max="3073" width="17.777343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777343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77734375" style="3" customWidth="1"/>
    <col min="3093" max="3094" width="6.44140625" style="3" customWidth="1"/>
    <col min="3095" max="3095" width="8" style="3" customWidth="1"/>
    <col min="3096" max="3096" width="6.77734375" style="3" customWidth="1"/>
    <col min="3097" max="3328" width="8.44140625" style="3"/>
    <col min="3329" max="3329" width="17.777343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777343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77734375" style="3" customWidth="1"/>
    <col min="3349" max="3350" width="6.44140625" style="3" customWidth="1"/>
    <col min="3351" max="3351" width="8" style="3" customWidth="1"/>
    <col min="3352" max="3352" width="6.77734375" style="3" customWidth="1"/>
    <col min="3353" max="3584" width="8.44140625" style="3"/>
    <col min="3585" max="3585" width="17.777343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777343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77734375" style="3" customWidth="1"/>
    <col min="3605" max="3606" width="6.44140625" style="3" customWidth="1"/>
    <col min="3607" max="3607" width="8" style="3" customWidth="1"/>
    <col min="3608" max="3608" width="6.77734375" style="3" customWidth="1"/>
    <col min="3609" max="3840" width="8.44140625" style="3"/>
    <col min="3841" max="3841" width="17.777343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777343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77734375" style="3" customWidth="1"/>
    <col min="3861" max="3862" width="6.44140625" style="3" customWidth="1"/>
    <col min="3863" max="3863" width="8" style="3" customWidth="1"/>
    <col min="3864" max="3864" width="6.77734375" style="3" customWidth="1"/>
    <col min="3865" max="4096" width="8.44140625" style="3"/>
    <col min="4097" max="4097" width="17.777343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777343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77734375" style="3" customWidth="1"/>
    <col min="4117" max="4118" width="6.44140625" style="3" customWidth="1"/>
    <col min="4119" max="4119" width="8" style="3" customWidth="1"/>
    <col min="4120" max="4120" width="6.77734375" style="3" customWidth="1"/>
    <col min="4121" max="4352" width="8.44140625" style="3"/>
    <col min="4353" max="4353" width="17.777343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777343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77734375" style="3" customWidth="1"/>
    <col min="4373" max="4374" width="6.44140625" style="3" customWidth="1"/>
    <col min="4375" max="4375" width="8" style="3" customWidth="1"/>
    <col min="4376" max="4376" width="6.77734375" style="3" customWidth="1"/>
    <col min="4377" max="4608" width="8.44140625" style="3"/>
    <col min="4609" max="4609" width="17.777343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777343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77734375" style="3" customWidth="1"/>
    <col min="4629" max="4630" width="6.44140625" style="3" customWidth="1"/>
    <col min="4631" max="4631" width="8" style="3" customWidth="1"/>
    <col min="4632" max="4632" width="6.77734375" style="3" customWidth="1"/>
    <col min="4633" max="4864" width="8.44140625" style="3"/>
    <col min="4865" max="4865" width="17.777343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777343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77734375" style="3" customWidth="1"/>
    <col min="4885" max="4886" width="6.44140625" style="3" customWidth="1"/>
    <col min="4887" max="4887" width="8" style="3" customWidth="1"/>
    <col min="4888" max="4888" width="6.77734375" style="3" customWidth="1"/>
    <col min="4889" max="5120" width="8.44140625" style="3"/>
    <col min="5121" max="5121" width="17.777343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777343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77734375" style="3" customWidth="1"/>
    <col min="5141" max="5142" width="6.44140625" style="3" customWidth="1"/>
    <col min="5143" max="5143" width="8" style="3" customWidth="1"/>
    <col min="5144" max="5144" width="6.77734375" style="3" customWidth="1"/>
    <col min="5145" max="5376" width="8.44140625" style="3"/>
    <col min="5377" max="5377" width="17.777343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777343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77734375" style="3" customWidth="1"/>
    <col min="5397" max="5398" width="6.44140625" style="3" customWidth="1"/>
    <col min="5399" max="5399" width="8" style="3" customWidth="1"/>
    <col min="5400" max="5400" width="6.77734375" style="3" customWidth="1"/>
    <col min="5401" max="5632" width="8.44140625" style="3"/>
    <col min="5633" max="5633" width="17.777343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777343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77734375" style="3" customWidth="1"/>
    <col min="5653" max="5654" width="6.44140625" style="3" customWidth="1"/>
    <col min="5655" max="5655" width="8" style="3" customWidth="1"/>
    <col min="5656" max="5656" width="6.77734375" style="3" customWidth="1"/>
    <col min="5657" max="5888" width="8.44140625" style="3"/>
    <col min="5889" max="5889" width="17.777343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777343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77734375" style="3" customWidth="1"/>
    <col min="5909" max="5910" width="6.44140625" style="3" customWidth="1"/>
    <col min="5911" max="5911" width="8" style="3" customWidth="1"/>
    <col min="5912" max="5912" width="6.77734375" style="3" customWidth="1"/>
    <col min="5913" max="6144" width="8.44140625" style="3"/>
    <col min="6145" max="6145" width="17.777343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777343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77734375" style="3" customWidth="1"/>
    <col min="6165" max="6166" width="6.44140625" style="3" customWidth="1"/>
    <col min="6167" max="6167" width="8" style="3" customWidth="1"/>
    <col min="6168" max="6168" width="6.77734375" style="3" customWidth="1"/>
    <col min="6169" max="6400" width="8.44140625" style="3"/>
    <col min="6401" max="6401" width="17.777343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777343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77734375" style="3" customWidth="1"/>
    <col min="6421" max="6422" width="6.44140625" style="3" customWidth="1"/>
    <col min="6423" max="6423" width="8" style="3" customWidth="1"/>
    <col min="6424" max="6424" width="6.77734375" style="3" customWidth="1"/>
    <col min="6425" max="6656" width="8.44140625" style="3"/>
    <col min="6657" max="6657" width="17.777343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777343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77734375" style="3" customWidth="1"/>
    <col min="6677" max="6678" width="6.44140625" style="3" customWidth="1"/>
    <col min="6679" max="6679" width="8" style="3" customWidth="1"/>
    <col min="6680" max="6680" width="6.77734375" style="3" customWidth="1"/>
    <col min="6681" max="6912" width="8.44140625" style="3"/>
    <col min="6913" max="6913" width="17.777343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777343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77734375" style="3" customWidth="1"/>
    <col min="6933" max="6934" width="6.44140625" style="3" customWidth="1"/>
    <col min="6935" max="6935" width="8" style="3" customWidth="1"/>
    <col min="6936" max="6936" width="6.77734375" style="3" customWidth="1"/>
    <col min="6937" max="7168" width="8.44140625" style="3"/>
    <col min="7169" max="7169" width="17.777343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777343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77734375" style="3" customWidth="1"/>
    <col min="7189" max="7190" width="6.44140625" style="3" customWidth="1"/>
    <col min="7191" max="7191" width="8" style="3" customWidth="1"/>
    <col min="7192" max="7192" width="6.77734375" style="3" customWidth="1"/>
    <col min="7193" max="7424" width="8.44140625" style="3"/>
    <col min="7425" max="7425" width="17.777343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777343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77734375" style="3" customWidth="1"/>
    <col min="7445" max="7446" width="6.44140625" style="3" customWidth="1"/>
    <col min="7447" max="7447" width="8" style="3" customWidth="1"/>
    <col min="7448" max="7448" width="6.77734375" style="3" customWidth="1"/>
    <col min="7449" max="7680" width="8.44140625" style="3"/>
    <col min="7681" max="7681" width="17.777343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777343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77734375" style="3" customWidth="1"/>
    <col min="7701" max="7702" width="6.44140625" style="3" customWidth="1"/>
    <col min="7703" max="7703" width="8" style="3" customWidth="1"/>
    <col min="7704" max="7704" width="6.77734375" style="3" customWidth="1"/>
    <col min="7705" max="7936" width="8.44140625" style="3"/>
    <col min="7937" max="7937" width="17.777343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777343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77734375" style="3" customWidth="1"/>
    <col min="7957" max="7958" width="6.44140625" style="3" customWidth="1"/>
    <col min="7959" max="7959" width="8" style="3" customWidth="1"/>
    <col min="7960" max="7960" width="6.77734375" style="3" customWidth="1"/>
    <col min="7961" max="8192" width="8.44140625" style="3"/>
    <col min="8193" max="8193" width="17.777343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777343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77734375" style="3" customWidth="1"/>
    <col min="8213" max="8214" width="6.44140625" style="3" customWidth="1"/>
    <col min="8215" max="8215" width="8" style="3" customWidth="1"/>
    <col min="8216" max="8216" width="6.77734375" style="3" customWidth="1"/>
    <col min="8217" max="8448" width="8.44140625" style="3"/>
    <col min="8449" max="8449" width="17.777343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777343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77734375" style="3" customWidth="1"/>
    <col min="8469" max="8470" width="6.44140625" style="3" customWidth="1"/>
    <col min="8471" max="8471" width="8" style="3" customWidth="1"/>
    <col min="8472" max="8472" width="6.77734375" style="3" customWidth="1"/>
    <col min="8473" max="8704" width="8.44140625" style="3"/>
    <col min="8705" max="8705" width="17.777343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777343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77734375" style="3" customWidth="1"/>
    <col min="8725" max="8726" width="6.44140625" style="3" customWidth="1"/>
    <col min="8727" max="8727" width="8" style="3" customWidth="1"/>
    <col min="8728" max="8728" width="6.77734375" style="3" customWidth="1"/>
    <col min="8729" max="8960" width="8.44140625" style="3"/>
    <col min="8961" max="8961" width="17.777343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777343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77734375" style="3" customWidth="1"/>
    <col min="8981" max="8982" width="6.44140625" style="3" customWidth="1"/>
    <col min="8983" max="8983" width="8" style="3" customWidth="1"/>
    <col min="8984" max="8984" width="6.77734375" style="3" customWidth="1"/>
    <col min="8985" max="9216" width="8.44140625" style="3"/>
    <col min="9217" max="9217" width="17.777343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777343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77734375" style="3" customWidth="1"/>
    <col min="9237" max="9238" width="6.44140625" style="3" customWidth="1"/>
    <col min="9239" max="9239" width="8" style="3" customWidth="1"/>
    <col min="9240" max="9240" width="6.77734375" style="3" customWidth="1"/>
    <col min="9241" max="9472" width="8.44140625" style="3"/>
    <col min="9473" max="9473" width="17.777343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777343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77734375" style="3" customWidth="1"/>
    <col min="9493" max="9494" width="6.44140625" style="3" customWidth="1"/>
    <col min="9495" max="9495" width="8" style="3" customWidth="1"/>
    <col min="9496" max="9496" width="6.77734375" style="3" customWidth="1"/>
    <col min="9497" max="9728" width="8.44140625" style="3"/>
    <col min="9729" max="9729" width="17.777343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777343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77734375" style="3" customWidth="1"/>
    <col min="9749" max="9750" width="6.44140625" style="3" customWidth="1"/>
    <col min="9751" max="9751" width="8" style="3" customWidth="1"/>
    <col min="9752" max="9752" width="6.77734375" style="3" customWidth="1"/>
    <col min="9753" max="9984" width="8.44140625" style="3"/>
    <col min="9985" max="9985" width="17.777343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777343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77734375" style="3" customWidth="1"/>
    <col min="10005" max="10006" width="6.44140625" style="3" customWidth="1"/>
    <col min="10007" max="10007" width="8" style="3" customWidth="1"/>
    <col min="10008" max="10008" width="6.77734375" style="3" customWidth="1"/>
    <col min="10009" max="10240" width="8.44140625" style="3"/>
    <col min="10241" max="10241" width="17.777343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777343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77734375" style="3" customWidth="1"/>
    <col min="10261" max="10262" width="6.44140625" style="3" customWidth="1"/>
    <col min="10263" max="10263" width="8" style="3" customWidth="1"/>
    <col min="10264" max="10264" width="6.77734375" style="3" customWidth="1"/>
    <col min="10265" max="10496" width="8.44140625" style="3"/>
    <col min="10497" max="10497" width="17.777343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777343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77734375" style="3" customWidth="1"/>
    <col min="10517" max="10518" width="6.44140625" style="3" customWidth="1"/>
    <col min="10519" max="10519" width="8" style="3" customWidth="1"/>
    <col min="10520" max="10520" width="6.77734375" style="3" customWidth="1"/>
    <col min="10521" max="10752" width="8.44140625" style="3"/>
    <col min="10753" max="10753" width="17.777343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777343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77734375" style="3" customWidth="1"/>
    <col min="10773" max="10774" width="6.44140625" style="3" customWidth="1"/>
    <col min="10775" max="10775" width="8" style="3" customWidth="1"/>
    <col min="10776" max="10776" width="6.77734375" style="3" customWidth="1"/>
    <col min="10777" max="11008" width="8.44140625" style="3"/>
    <col min="11009" max="11009" width="17.777343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777343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77734375" style="3" customWidth="1"/>
    <col min="11029" max="11030" width="6.44140625" style="3" customWidth="1"/>
    <col min="11031" max="11031" width="8" style="3" customWidth="1"/>
    <col min="11032" max="11032" width="6.77734375" style="3" customWidth="1"/>
    <col min="11033" max="11264" width="8.44140625" style="3"/>
    <col min="11265" max="11265" width="17.777343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777343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77734375" style="3" customWidth="1"/>
    <col min="11285" max="11286" width="6.44140625" style="3" customWidth="1"/>
    <col min="11287" max="11287" width="8" style="3" customWidth="1"/>
    <col min="11288" max="11288" width="6.77734375" style="3" customWidth="1"/>
    <col min="11289" max="11520" width="8.44140625" style="3"/>
    <col min="11521" max="11521" width="17.777343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777343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77734375" style="3" customWidth="1"/>
    <col min="11541" max="11542" width="6.44140625" style="3" customWidth="1"/>
    <col min="11543" max="11543" width="8" style="3" customWidth="1"/>
    <col min="11544" max="11544" width="6.77734375" style="3" customWidth="1"/>
    <col min="11545" max="11776" width="8.44140625" style="3"/>
    <col min="11777" max="11777" width="17.777343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777343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77734375" style="3" customWidth="1"/>
    <col min="11797" max="11798" width="6.44140625" style="3" customWidth="1"/>
    <col min="11799" max="11799" width="8" style="3" customWidth="1"/>
    <col min="11800" max="11800" width="6.77734375" style="3" customWidth="1"/>
    <col min="11801" max="12032" width="8.44140625" style="3"/>
    <col min="12033" max="12033" width="17.777343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777343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77734375" style="3" customWidth="1"/>
    <col min="12053" max="12054" width="6.44140625" style="3" customWidth="1"/>
    <col min="12055" max="12055" width="8" style="3" customWidth="1"/>
    <col min="12056" max="12056" width="6.77734375" style="3" customWidth="1"/>
    <col min="12057" max="12288" width="8.44140625" style="3"/>
    <col min="12289" max="12289" width="17.777343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777343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77734375" style="3" customWidth="1"/>
    <col min="12309" max="12310" width="6.44140625" style="3" customWidth="1"/>
    <col min="12311" max="12311" width="8" style="3" customWidth="1"/>
    <col min="12312" max="12312" width="6.77734375" style="3" customWidth="1"/>
    <col min="12313" max="12544" width="8.44140625" style="3"/>
    <col min="12545" max="12545" width="17.777343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777343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77734375" style="3" customWidth="1"/>
    <col min="12565" max="12566" width="6.44140625" style="3" customWidth="1"/>
    <col min="12567" max="12567" width="8" style="3" customWidth="1"/>
    <col min="12568" max="12568" width="6.77734375" style="3" customWidth="1"/>
    <col min="12569" max="12800" width="8.44140625" style="3"/>
    <col min="12801" max="12801" width="17.777343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777343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77734375" style="3" customWidth="1"/>
    <col min="12821" max="12822" width="6.44140625" style="3" customWidth="1"/>
    <col min="12823" max="12823" width="8" style="3" customWidth="1"/>
    <col min="12824" max="12824" width="6.77734375" style="3" customWidth="1"/>
    <col min="12825" max="13056" width="8.44140625" style="3"/>
    <col min="13057" max="13057" width="17.777343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777343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77734375" style="3" customWidth="1"/>
    <col min="13077" max="13078" width="6.44140625" style="3" customWidth="1"/>
    <col min="13079" max="13079" width="8" style="3" customWidth="1"/>
    <col min="13080" max="13080" width="6.77734375" style="3" customWidth="1"/>
    <col min="13081" max="13312" width="8.44140625" style="3"/>
    <col min="13313" max="13313" width="17.777343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777343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77734375" style="3" customWidth="1"/>
    <col min="13333" max="13334" width="6.44140625" style="3" customWidth="1"/>
    <col min="13335" max="13335" width="8" style="3" customWidth="1"/>
    <col min="13336" max="13336" width="6.77734375" style="3" customWidth="1"/>
    <col min="13337" max="13568" width="8.44140625" style="3"/>
    <col min="13569" max="13569" width="17.777343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777343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77734375" style="3" customWidth="1"/>
    <col min="13589" max="13590" width="6.44140625" style="3" customWidth="1"/>
    <col min="13591" max="13591" width="8" style="3" customWidth="1"/>
    <col min="13592" max="13592" width="6.77734375" style="3" customWidth="1"/>
    <col min="13593" max="13824" width="8.44140625" style="3"/>
    <col min="13825" max="13825" width="17.777343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777343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77734375" style="3" customWidth="1"/>
    <col min="13845" max="13846" width="6.44140625" style="3" customWidth="1"/>
    <col min="13847" max="13847" width="8" style="3" customWidth="1"/>
    <col min="13848" max="13848" width="6.77734375" style="3" customWidth="1"/>
    <col min="13849" max="14080" width="8.44140625" style="3"/>
    <col min="14081" max="14081" width="17.777343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777343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77734375" style="3" customWidth="1"/>
    <col min="14101" max="14102" width="6.44140625" style="3" customWidth="1"/>
    <col min="14103" max="14103" width="8" style="3" customWidth="1"/>
    <col min="14104" max="14104" width="6.77734375" style="3" customWidth="1"/>
    <col min="14105" max="14336" width="8.44140625" style="3"/>
    <col min="14337" max="14337" width="17.777343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777343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77734375" style="3" customWidth="1"/>
    <col min="14357" max="14358" width="6.44140625" style="3" customWidth="1"/>
    <col min="14359" max="14359" width="8" style="3" customWidth="1"/>
    <col min="14360" max="14360" width="6.77734375" style="3" customWidth="1"/>
    <col min="14361" max="14592" width="8.44140625" style="3"/>
    <col min="14593" max="14593" width="17.777343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777343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77734375" style="3" customWidth="1"/>
    <col min="14613" max="14614" width="6.44140625" style="3" customWidth="1"/>
    <col min="14615" max="14615" width="8" style="3" customWidth="1"/>
    <col min="14616" max="14616" width="6.77734375" style="3" customWidth="1"/>
    <col min="14617" max="14848" width="8.44140625" style="3"/>
    <col min="14849" max="14849" width="17.777343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777343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77734375" style="3" customWidth="1"/>
    <col min="14869" max="14870" width="6.44140625" style="3" customWidth="1"/>
    <col min="14871" max="14871" width="8" style="3" customWidth="1"/>
    <col min="14872" max="14872" width="6.77734375" style="3" customWidth="1"/>
    <col min="14873" max="15104" width="8.44140625" style="3"/>
    <col min="15105" max="15105" width="17.777343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777343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77734375" style="3" customWidth="1"/>
    <col min="15125" max="15126" width="6.44140625" style="3" customWidth="1"/>
    <col min="15127" max="15127" width="8" style="3" customWidth="1"/>
    <col min="15128" max="15128" width="6.77734375" style="3" customWidth="1"/>
    <col min="15129" max="15360" width="8.44140625" style="3"/>
    <col min="15361" max="15361" width="17.777343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777343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77734375" style="3" customWidth="1"/>
    <col min="15381" max="15382" width="6.44140625" style="3" customWidth="1"/>
    <col min="15383" max="15383" width="8" style="3" customWidth="1"/>
    <col min="15384" max="15384" width="6.77734375" style="3" customWidth="1"/>
    <col min="15385" max="15616" width="8.44140625" style="3"/>
    <col min="15617" max="15617" width="17.777343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777343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77734375" style="3" customWidth="1"/>
    <col min="15637" max="15638" width="6.44140625" style="3" customWidth="1"/>
    <col min="15639" max="15639" width="8" style="3" customWidth="1"/>
    <col min="15640" max="15640" width="6.77734375" style="3" customWidth="1"/>
    <col min="15641" max="15872" width="8.44140625" style="3"/>
    <col min="15873" max="15873" width="17.777343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777343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77734375" style="3" customWidth="1"/>
    <col min="15893" max="15894" width="6.44140625" style="3" customWidth="1"/>
    <col min="15895" max="15895" width="8" style="3" customWidth="1"/>
    <col min="15896" max="15896" width="6.77734375" style="3" customWidth="1"/>
    <col min="15897" max="16128" width="8.44140625" style="3"/>
    <col min="16129" max="16129" width="17.777343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777343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77734375" style="3" customWidth="1"/>
    <col min="16149" max="16150" width="6.44140625" style="3" customWidth="1"/>
    <col min="16151" max="16151" width="8" style="3" customWidth="1"/>
    <col min="16152" max="16152" width="6.77734375" style="3" customWidth="1"/>
    <col min="16153" max="16384" width="8.44140625" style="3"/>
  </cols>
  <sheetData>
    <row r="1" spans="1:17" ht="15.6" x14ac:dyDescent="0.3">
      <c r="A1" s="2" t="s">
        <v>4</v>
      </c>
      <c r="B1" s="3"/>
      <c r="C1" s="3"/>
      <c r="D1" s="3"/>
    </row>
    <row r="2" spans="1:17" ht="16.2" thickBot="1" x14ac:dyDescent="0.35">
      <c r="A2" s="4" t="s">
        <v>68</v>
      </c>
      <c r="B2" s="3"/>
      <c r="C2" s="3"/>
      <c r="D2" s="3"/>
    </row>
    <row r="3" spans="1:17" ht="15" thickBot="1" x14ac:dyDescent="0.35">
      <c r="A3" s="163" t="s">
        <v>55</v>
      </c>
      <c r="B3" s="164"/>
      <c r="C3" s="164"/>
      <c r="D3" s="165"/>
      <c r="F3" s="169" t="s">
        <v>11</v>
      </c>
      <c r="G3" s="170"/>
      <c r="H3" s="170"/>
      <c r="I3" s="171"/>
      <c r="J3" s="5"/>
      <c r="K3" s="6"/>
    </row>
    <row r="4" spans="1:17" ht="15" thickBot="1" x14ac:dyDescent="0.35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3">
      <c r="A5" s="14" t="s">
        <v>12</v>
      </c>
      <c r="B5" s="15" t="s">
        <v>51</v>
      </c>
      <c r="C5" s="16">
        <v>33</v>
      </c>
      <c r="D5" s="17" t="s">
        <v>13</v>
      </c>
      <c r="F5" s="117">
        <v>30391.025641025641</v>
      </c>
      <c r="G5" s="112">
        <v>30</v>
      </c>
      <c r="H5" s="115">
        <v>30391.025641025641</v>
      </c>
      <c r="I5" s="106">
        <v>28.5</v>
      </c>
      <c r="Q5" s="13"/>
    </row>
    <row r="6" spans="1:17" x14ac:dyDescent="0.3">
      <c r="A6" s="20" t="s">
        <v>21</v>
      </c>
      <c r="B6" s="15" t="s">
        <v>22</v>
      </c>
      <c r="C6" s="16">
        <v>12000</v>
      </c>
      <c r="D6" s="17" t="s">
        <v>7</v>
      </c>
      <c r="F6" s="118">
        <v>38391.025641025641</v>
      </c>
      <c r="G6" s="19">
        <v>28</v>
      </c>
      <c r="H6" s="116">
        <v>38391.025641025641</v>
      </c>
      <c r="I6" s="107">
        <v>26.1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22">
        <v>4</v>
      </c>
      <c r="D7" s="17" t="s">
        <v>7</v>
      </c>
      <c r="F7" s="118">
        <v>50141.025641025641</v>
      </c>
      <c r="G7" s="19">
        <v>27</v>
      </c>
      <c r="H7" s="116">
        <v>60766.025641025641</v>
      </c>
      <c r="I7" s="107">
        <v>17.899999999999999</v>
      </c>
      <c r="K7" s="21"/>
      <c r="L7" s="21"/>
      <c r="M7" s="21"/>
      <c r="Q7" s="13"/>
    </row>
    <row r="8" spans="1:17" ht="15" thickBot="1" x14ac:dyDescent="0.35">
      <c r="A8" s="37" t="s">
        <v>26</v>
      </c>
      <c r="B8" s="38" t="s">
        <v>27</v>
      </c>
      <c r="C8" s="97">
        <v>0</v>
      </c>
      <c r="D8" s="98" t="s">
        <v>13</v>
      </c>
      <c r="F8" s="118">
        <v>60766.025641025641</v>
      </c>
      <c r="G8" s="19">
        <v>23</v>
      </c>
      <c r="H8" s="116">
        <v>73141.025641025641</v>
      </c>
      <c r="I8" s="107">
        <v>12.7</v>
      </c>
      <c r="K8" s="21"/>
      <c r="L8" s="21"/>
      <c r="M8" s="21"/>
      <c r="Q8" s="13"/>
    </row>
    <row r="9" spans="1:17" ht="15" thickBot="1" x14ac:dyDescent="0.35">
      <c r="B9" s="3"/>
      <c r="C9" s="3"/>
      <c r="D9" s="3"/>
      <c r="E9" s="21"/>
      <c r="F9" s="118">
        <v>73141.025641025641</v>
      </c>
      <c r="G9" s="19">
        <v>17.5</v>
      </c>
      <c r="H9" s="116">
        <v>81266.025641025641</v>
      </c>
      <c r="I9" s="107">
        <v>13.9</v>
      </c>
      <c r="K9" s="21"/>
      <c r="L9" s="21"/>
      <c r="M9" s="21"/>
      <c r="Q9" s="13"/>
    </row>
    <row r="10" spans="1:17" ht="15" thickBot="1" x14ac:dyDescent="0.35">
      <c r="A10" s="166" t="s">
        <v>53</v>
      </c>
      <c r="B10" s="167"/>
      <c r="C10" s="167"/>
      <c r="D10" s="168"/>
      <c r="E10" s="21"/>
      <c r="F10" s="118">
        <v>86766.025641025641</v>
      </c>
      <c r="G10" s="19">
        <v>11</v>
      </c>
      <c r="H10" s="116">
        <v>86766.025641025641</v>
      </c>
      <c r="I10" s="107">
        <v>8.3000000000000007</v>
      </c>
      <c r="K10" s="21"/>
      <c r="L10" s="21"/>
      <c r="M10" s="21"/>
      <c r="Q10" s="13"/>
    </row>
    <row r="11" spans="1:17" x14ac:dyDescent="0.3">
      <c r="A11" s="28" t="s">
        <v>19</v>
      </c>
      <c r="B11" s="8" t="s">
        <v>0</v>
      </c>
      <c r="C11" s="29">
        <v>0.25</v>
      </c>
      <c r="D11" s="30"/>
      <c r="F11" s="118">
        <v>94516.025641025641</v>
      </c>
      <c r="G11" s="19">
        <v>9</v>
      </c>
      <c r="H11" s="116">
        <v>10641.025641025642</v>
      </c>
      <c r="I11" s="107">
        <v>31.6</v>
      </c>
      <c r="K11" s="21"/>
      <c r="L11" s="21"/>
      <c r="M11" s="21"/>
    </row>
    <row r="12" spans="1:17" x14ac:dyDescent="0.3">
      <c r="A12" s="31" t="s">
        <v>35</v>
      </c>
      <c r="B12" s="32" t="s">
        <v>36</v>
      </c>
      <c r="C12" s="33">
        <v>450</v>
      </c>
      <c r="D12" s="34" t="s">
        <v>37</v>
      </c>
      <c r="F12" s="116">
        <v>30391.025641025641</v>
      </c>
      <c r="G12" s="19">
        <v>31.2</v>
      </c>
      <c r="H12" s="116">
        <v>14391.025641025642</v>
      </c>
      <c r="I12" s="19">
        <v>30.8</v>
      </c>
      <c r="K12" s="21"/>
      <c r="L12" s="21"/>
      <c r="M12" s="21"/>
    </row>
    <row r="13" spans="1:17" x14ac:dyDescent="0.3">
      <c r="A13" s="24" t="s">
        <v>30</v>
      </c>
      <c r="B13" s="15" t="s">
        <v>2</v>
      </c>
      <c r="C13" s="36">
        <v>220</v>
      </c>
      <c r="D13" s="17" t="s">
        <v>31</v>
      </c>
      <c r="F13" s="116">
        <v>33391.025641025641</v>
      </c>
      <c r="G13" s="19">
        <v>31.8</v>
      </c>
      <c r="H13" s="116">
        <v>26891.025641025641</v>
      </c>
      <c r="I13" s="19">
        <v>29.7</v>
      </c>
      <c r="K13" s="21"/>
      <c r="L13" s="21"/>
      <c r="M13" s="21"/>
    </row>
    <row r="14" spans="1:17" ht="16.2" thickBot="1" x14ac:dyDescent="0.4">
      <c r="A14" s="37" t="s">
        <v>32</v>
      </c>
      <c r="B14" s="38" t="s">
        <v>33</v>
      </c>
      <c r="C14" s="39">
        <f>C12/C13</f>
        <v>2.0454545454545454</v>
      </c>
      <c r="D14" s="40" t="s">
        <v>34</v>
      </c>
      <c r="F14" s="116">
        <v>36641.025641025641</v>
      </c>
      <c r="G14" s="19">
        <v>30.3</v>
      </c>
      <c r="H14" s="116">
        <v>30391.025641025641</v>
      </c>
      <c r="I14" s="35">
        <v>28.9</v>
      </c>
      <c r="K14" s="21"/>
      <c r="L14" s="21"/>
      <c r="M14" s="21"/>
    </row>
    <row r="15" spans="1:17" ht="15" thickBot="1" x14ac:dyDescent="0.35">
      <c r="A15" s="21"/>
      <c r="F15" s="116">
        <v>39641.025641025641</v>
      </c>
      <c r="G15" s="19">
        <v>28.8</v>
      </c>
      <c r="H15" s="116">
        <v>33391.025641025641</v>
      </c>
      <c r="I15" s="35">
        <v>29.8</v>
      </c>
      <c r="K15" s="21"/>
      <c r="L15" s="21"/>
      <c r="M15" s="21"/>
    </row>
    <row r="16" spans="1:17" ht="15" thickBot="1" x14ac:dyDescent="0.35">
      <c r="A16" s="166" t="s">
        <v>3</v>
      </c>
      <c r="B16" s="167"/>
      <c r="C16" s="167"/>
      <c r="D16" s="168"/>
      <c r="F16" s="116">
        <v>45141.025641025641</v>
      </c>
      <c r="G16" s="19">
        <v>26.7</v>
      </c>
      <c r="H16" s="116">
        <v>36641.025641025641</v>
      </c>
      <c r="I16" s="35">
        <v>26.3</v>
      </c>
      <c r="K16" s="21"/>
      <c r="L16" s="21"/>
      <c r="M16" s="21"/>
    </row>
    <row r="17" spans="1:23" x14ac:dyDescent="0.3">
      <c r="A17" s="28" t="s">
        <v>8</v>
      </c>
      <c r="B17" s="8" t="s">
        <v>9</v>
      </c>
      <c r="C17" s="9">
        <f>Overview!D18</f>
        <v>273000</v>
      </c>
      <c r="D17" s="10" t="s">
        <v>10</v>
      </c>
      <c r="F17" s="116">
        <v>50141.025641025641</v>
      </c>
      <c r="G17" s="19">
        <v>25.6</v>
      </c>
      <c r="H17" s="116">
        <v>45141.025641025641</v>
      </c>
      <c r="I17" s="35">
        <v>23.4</v>
      </c>
      <c r="K17" s="21"/>
      <c r="L17" s="21"/>
      <c r="M17" s="21"/>
    </row>
    <row r="18" spans="1:23" x14ac:dyDescent="0.3">
      <c r="A18" s="20" t="s">
        <v>14</v>
      </c>
      <c r="B18" s="15" t="s">
        <v>15</v>
      </c>
      <c r="C18" s="93">
        <f>Overview!D19</f>
        <v>4643.1718502356543</v>
      </c>
      <c r="D18" s="17" t="s">
        <v>10</v>
      </c>
      <c r="E18" s="41"/>
      <c r="F18" s="116">
        <v>61141.025641025641</v>
      </c>
      <c r="G18" s="19">
        <v>22.2</v>
      </c>
      <c r="H18" s="116">
        <v>50141.025641025641</v>
      </c>
      <c r="I18" s="35">
        <v>22.9</v>
      </c>
      <c r="K18" s="21"/>
      <c r="L18" s="21"/>
      <c r="M18" s="21"/>
    </row>
    <row r="19" spans="1:23" x14ac:dyDescent="0.3">
      <c r="A19" s="24" t="s">
        <v>52</v>
      </c>
      <c r="B19" s="15" t="s">
        <v>20</v>
      </c>
      <c r="C19" s="93">
        <f>Overview!D20</f>
        <v>27000</v>
      </c>
      <c r="D19" s="23" t="s">
        <v>7</v>
      </c>
      <c r="F19" s="116">
        <v>66516.025641025641</v>
      </c>
      <c r="G19" s="19">
        <v>22.3</v>
      </c>
      <c r="H19" s="116">
        <v>53641.025641025641</v>
      </c>
      <c r="I19" s="35">
        <v>21</v>
      </c>
      <c r="K19" s="21"/>
      <c r="L19" s="21"/>
      <c r="M19" s="21"/>
    </row>
    <row r="20" spans="1:23" x14ac:dyDescent="0.3">
      <c r="A20" s="24" t="s">
        <v>58</v>
      </c>
      <c r="B20" s="15" t="s">
        <v>23</v>
      </c>
      <c r="C20" s="93">
        <f>Overview!D21</f>
        <v>18000</v>
      </c>
      <c r="D20" s="23" t="s">
        <v>7</v>
      </c>
      <c r="F20" s="116">
        <v>77391.025641025641</v>
      </c>
      <c r="G20" s="19">
        <v>16.100000000000001</v>
      </c>
      <c r="H20" s="116">
        <v>61141.025641025641</v>
      </c>
      <c r="I20" s="35">
        <v>19.5</v>
      </c>
    </row>
    <row r="21" spans="1:23" x14ac:dyDescent="0.3">
      <c r="A21" s="55" t="s">
        <v>57</v>
      </c>
      <c r="B21" s="15" t="s">
        <v>25</v>
      </c>
      <c r="C21" s="25">
        <f>Overview!D22</f>
        <v>110000</v>
      </c>
      <c r="D21" s="17" t="s">
        <v>7</v>
      </c>
      <c r="F21" s="18"/>
      <c r="G21" s="19"/>
      <c r="H21" s="116">
        <v>66516.025641025641</v>
      </c>
      <c r="I21" s="35">
        <v>17.600000000000001</v>
      </c>
      <c r="J21" s="21"/>
      <c r="K21" s="42"/>
      <c r="L21" s="42"/>
      <c r="M21" s="42"/>
      <c r="T21" s="43"/>
      <c r="W21" s="43"/>
    </row>
    <row r="22" spans="1:23" ht="15" thickBot="1" x14ac:dyDescent="0.35">
      <c r="A22" s="90" t="s">
        <v>28</v>
      </c>
      <c r="B22" s="38" t="s">
        <v>29</v>
      </c>
      <c r="C22" s="91">
        <f>Overview!D23</f>
        <v>10.5</v>
      </c>
      <c r="D22" s="92" t="s">
        <v>7</v>
      </c>
      <c r="F22" s="18"/>
      <c r="G22" s="19"/>
      <c r="H22" s="116">
        <v>73141.025641025641</v>
      </c>
      <c r="I22" s="35">
        <v>13.5</v>
      </c>
      <c r="J22" s="21"/>
    </row>
    <row r="23" spans="1:23" x14ac:dyDescent="0.3">
      <c r="A23" s="88"/>
      <c r="B23" s="61"/>
      <c r="C23" s="89"/>
      <c r="D23" s="114"/>
      <c r="F23" s="18"/>
      <c r="G23" s="19"/>
      <c r="H23" s="116">
        <v>77391.025641025641</v>
      </c>
      <c r="I23" s="35">
        <v>12.1</v>
      </c>
      <c r="J23" s="21"/>
    </row>
    <row r="24" spans="1:23" x14ac:dyDescent="0.3">
      <c r="A24" s="88"/>
      <c r="B24" s="61"/>
      <c r="C24" s="89"/>
      <c r="D24" s="114"/>
      <c r="F24" s="18"/>
      <c r="G24" s="19"/>
      <c r="H24" s="116">
        <v>83266.025641025641</v>
      </c>
      <c r="I24" s="35">
        <v>10.199999999999999</v>
      </c>
      <c r="J24" s="21"/>
    </row>
    <row r="25" spans="1:23" x14ac:dyDescent="0.3">
      <c r="A25" s="88"/>
      <c r="B25" s="61"/>
      <c r="C25" s="89"/>
      <c r="D25" s="114"/>
      <c r="F25" s="18"/>
      <c r="G25" s="19"/>
      <c r="H25" s="116">
        <v>86766.025641025641</v>
      </c>
      <c r="I25" s="35">
        <v>9.1</v>
      </c>
      <c r="J25" s="21"/>
    </row>
    <row r="26" spans="1:23" x14ac:dyDescent="0.3">
      <c r="A26" s="88"/>
      <c r="B26" s="61"/>
      <c r="C26" s="89"/>
      <c r="D26" s="114"/>
      <c r="F26" s="18"/>
      <c r="G26" s="19"/>
      <c r="H26" s="116">
        <v>91516.025641025641</v>
      </c>
      <c r="I26" s="35">
        <v>7.7</v>
      </c>
      <c r="J26" s="21"/>
    </row>
    <row r="27" spans="1:23" x14ac:dyDescent="0.3">
      <c r="A27" s="88"/>
      <c r="B27" s="61"/>
      <c r="C27" s="89"/>
      <c r="D27" s="114"/>
      <c r="F27" s="18"/>
      <c r="G27" s="19"/>
      <c r="H27" s="116">
        <v>94516.025641025641</v>
      </c>
      <c r="I27" s="35">
        <v>6.4</v>
      </c>
      <c r="J27" s="21"/>
    </row>
    <row r="28" spans="1:23" x14ac:dyDescent="0.3">
      <c r="A28" s="88"/>
      <c r="B28" s="61"/>
      <c r="C28" s="89"/>
      <c r="D28" s="114"/>
      <c r="F28" s="18"/>
      <c r="G28" s="19"/>
      <c r="H28" s="116">
        <v>97766.025641025641</v>
      </c>
      <c r="I28" s="35">
        <v>5.0999999999999996</v>
      </c>
      <c r="J28" s="21"/>
      <c r="K28" s="3" t="s">
        <v>66</v>
      </c>
    </row>
    <row r="29" spans="1:23" x14ac:dyDescent="0.3">
      <c r="A29" s="88"/>
      <c r="B29" s="61"/>
      <c r="C29" s="89"/>
      <c r="D29" s="114"/>
      <c r="F29" s="18"/>
      <c r="G29" s="19"/>
      <c r="H29" s="116">
        <v>102891.02564102564</v>
      </c>
      <c r="I29" s="35">
        <v>3.2</v>
      </c>
      <c r="J29" s="21"/>
      <c r="K29" s="3" t="s">
        <v>67</v>
      </c>
    </row>
    <row r="30" spans="1:23" x14ac:dyDescent="0.3">
      <c r="A30" s="88"/>
      <c r="B30" s="61"/>
      <c r="C30" s="89"/>
      <c r="D30" s="114"/>
      <c r="F30" s="18"/>
      <c r="G30" s="19"/>
      <c r="H30" s="116">
        <v>108391.02564102564</v>
      </c>
      <c r="I30" s="35">
        <v>1</v>
      </c>
      <c r="J30" s="21"/>
    </row>
    <row r="31" spans="1:23" ht="15" thickBot="1" x14ac:dyDescent="0.35">
      <c r="A31" s="88"/>
      <c r="B31" s="61"/>
      <c r="C31" s="89"/>
      <c r="D31" s="114"/>
      <c r="F31" s="45"/>
      <c r="G31" s="46"/>
      <c r="H31" s="45"/>
      <c r="I31" s="47"/>
      <c r="J31" s="21"/>
    </row>
    <row r="32" spans="1:23" ht="15" thickBot="1" x14ac:dyDescent="0.35">
      <c r="A32" s="88"/>
      <c r="B32" s="61"/>
      <c r="C32" s="89"/>
      <c r="D32" s="113"/>
      <c r="F32" s="48"/>
      <c r="G32" s="48"/>
      <c r="H32" s="48"/>
      <c r="I32" s="48"/>
      <c r="J32" s="48"/>
      <c r="S32" s="49"/>
      <c r="T32" s="43"/>
      <c r="W32" s="43"/>
    </row>
    <row r="33" spans="1:24" ht="15" thickBot="1" x14ac:dyDescent="0.35">
      <c r="A33" s="167" t="s">
        <v>56</v>
      </c>
      <c r="B33" s="167"/>
      <c r="C33" s="167"/>
      <c r="D33" s="168"/>
      <c r="F33" s="172" t="s">
        <v>43</v>
      </c>
      <c r="G33" s="173"/>
      <c r="H33" s="173"/>
      <c r="I33" s="174"/>
      <c r="J33" s="48"/>
      <c r="V33" s="43"/>
      <c r="W33" s="43"/>
      <c r="X33" s="43"/>
    </row>
    <row r="34" spans="1:24" x14ac:dyDescent="0.3">
      <c r="A34" s="94" t="s">
        <v>64</v>
      </c>
      <c r="B34" s="95" t="s">
        <v>54</v>
      </c>
      <c r="C34" s="51">
        <f>$C$11*$C$19/C$14/$C$17</f>
        <v>1.2087912087912088E-2</v>
      </c>
      <c r="D34" s="30"/>
      <c r="F34" s="154"/>
      <c r="G34" s="155"/>
      <c r="H34" s="155"/>
      <c r="I34" s="156"/>
      <c r="J34" s="48"/>
      <c r="V34" s="43"/>
      <c r="W34" s="43"/>
      <c r="X34" s="43"/>
    </row>
    <row r="35" spans="1:24" ht="15.6" x14ac:dyDescent="0.35">
      <c r="A35" s="14" t="s">
        <v>48</v>
      </c>
      <c r="B35" s="15" t="s">
        <v>47</v>
      </c>
      <c r="C35" s="53">
        <f>C38/C13</f>
        <v>0.61643220589381864</v>
      </c>
      <c r="D35" s="54" t="s">
        <v>34</v>
      </c>
      <c r="F35" s="157"/>
      <c r="G35" s="158"/>
      <c r="H35" s="158"/>
      <c r="I35" s="159"/>
      <c r="J35" s="48"/>
      <c r="V35" s="43"/>
      <c r="W35" s="43"/>
      <c r="X35" s="43"/>
    </row>
    <row r="36" spans="1:24" x14ac:dyDescent="0.3">
      <c r="A36" s="96" t="s">
        <v>63</v>
      </c>
      <c r="B36" s="87" t="s">
        <v>59</v>
      </c>
      <c r="C36" s="53">
        <f>C11*C20/C35/C18</f>
        <v>1.5722168097713045</v>
      </c>
      <c r="D36" s="54"/>
      <c r="F36" s="157"/>
      <c r="G36" s="158"/>
      <c r="H36" s="158"/>
      <c r="I36" s="159"/>
      <c r="J36" s="50"/>
      <c r="V36" s="43"/>
      <c r="W36" s="43"/>
      <c r="X36" s="43"/>
    </row>
    <row r="37" spans="1:24" x14ac:dyDescent="0.3">
      <c r="A37" s="55" t="s">
        <v>49</v>
      </c>
      <c r="B37" s="15" t="s">
        <v>60</v>
      </c>
      <c r="C37" s="56">
        <f>($C$5-$C$8)*(C38/C12)^(1/$C$11)+$C$8</f>
        <v>0.272204869823924</v>
      </c>
      <c r="D37" s="17" t="s">
        <v>13</v>
      </c>
      <c r="E37" s="21"/>
      <c r="F37" s="157"/>
      <c r="G37" s="158"/>
      <c r="H37" s="158"/>
      <c r="I37" s="159"/>
      <c r="J37" s="52"/>
      <c r="P37" s="21"/>
      <c r="Q37" s="21"/>
      <c r="V37" s="43"/>
      <c r="W37" s="43"/>
      <c r="X37" s="43"/>
    </row>
    <row r="38" spans="1:24" ht="15" thickBot="1" x14ac:dyDescent="0.35">
      <c r="A38" s="57" t="s">
        <v>50</v>
      </c>
      <c r="B38" s="58" t="s">
        <v>44</v>
      </c>
      <c r="C38" s="59">
        <f>C12*(1-C34*(EXP(C21/C19)-1))</f>
        <v>135.6150852966401</v>
      </c>
      <c r="D38" s="26"/>
      <c r="E38" s="21"/>
      <c r="F38" s="160"/>
      <c r="G38" s="161"/>
      <c r="H38" s="161"/>
      <c r="I38" s="162"/>
      <c r="J38" s="52"/>
      <c r="P38" s="21"/>
      <c r="Q38" s="21"/>
      <c r="V38" s="43"/>
      <c r="W38" s="43"/>
      <c r="X38" s="43"/>
    </row>
    <row r="39" spans="1:24" ht="15" thickBot="1" x14ac:dyDescent="0.35">
      <c r="A39" s="60"/>
      <c r="B39" s="61"/>
      <c r="C39" s="62"/>
      <c r="D39" s="63"/>
      <c r="E39" s="21"/>
      <c r="F39" s="21"/>
      <c r="H39" s="21"/>
      <c r="I39" s="21"/>
    </row>
    <row r="40" spans="1:24" ht="15" thickBot="1" x14ac:dyDescent="0.35">
      <c r="A40" s="99" t="s">
        <v>38</v>
      </c>
      <c r="B40" s="100" t="s">
        <v>46</v>
      </c>
      <c r="C40" s="101"/>
      <c r="D40" s="102"/>
      <c r="E40" s="103" t="s">
        <v>39</v>
      </c>
      <c r="F40" s="103" t="s">
        <v>45</v>
      </c>
      <c r="G40" s="103" t="s">
        <v>40</v>
      </c>
      <c r="H40" s="103" t="s">
        <v>41</v>
      </c>
      <c r="I40" s="103" t="s">
        <v>42</v>
      </c>
      <c r="R40" s="43"/>
      <c r="S40" s="64"/>
      <c r="T40" s="64"/>
      <c r="U40" s="64"/>
      <c r="V40" s="64"/>
      <c r="W40" s="64"/>
      <c r="X40" s="64"/>
    </row>
    <row r="41" spans="1:24" x14ac:dyDescent="0.3">
      <c r="A41" s="108">
        <f>A42-$C$4-9000</f>
        <v>-18000</v>
      </c>
      <c r="B41" s="66"/>
      <c r="C41" s="67"/>
      <c r="D41" s="68"/>
      <c r="E41" s="69">
        <f t="shared" ref="E41:E72" si="0">IF(A41&lt;=$C$21,$C$17*EXP(-A41/$C$19),$C$18*EXP(-(A41-$C$21)/$C$20))</f>
        <v>531731.39320792642</v>
      </c>
      <c r="F41" s="70">
        <f t="shared" ref="F41:F72" si="1">IF(A41&lt;=$C$21,IF($C$12*(1-$C$34*(EXP(A41/$C$19)-1))&gt;0,$C$12*(1-$C$34*(EXP(A41/$C$19)-1)),0),IF($C$38*(1-$C$36*(EXP((A41-$C$21)/$C$20)-1))&gt;0,$C$38*(1-$C$36*(EXP((A41-$C$21)/$C$20)-1)),0))</f>
        <v>452.64679698987766</v>
      </c>
      <c r="G41" s="71">
        <f t="shared" ref="G41:G72" si="2">IF(A41&lt;=$C$21,($C$5-$C$8)*(F41/$C$12)^(1/$C$11)+$C$8, ($C$37-$C$8)*(F41/$C$38)^(1/$C$11)+$C$8)</f>
        <v>33.783270538480735</v>
      </c>
      <c r="H41" s="72">
        <f t="shared" ref="H41:H72" si="3">A41-$C$6/2</f>
        <v>-24000</v>
      </c>
      <c r="I41" s="72">
        <f t="shared" ref="I41:I72" si="4">A41+$C$6/2</f>
        <v>-12000</v>
      </c>
      <c r="R41" s="43"/>
      <c r="S41" s="64"/>
      <c r="T41" s="64"/>
      <c r="U41" s="64"/>
      <c r="V41" s="64"/>
      <c r="W41" s="64"/>
      <c r="X41" s="64"/>
    </row>
    <row r="42" spans="1:24" x14ac:dyDescent="0.3">
      <c r="A42" s="109">
        <f t="shared" ref="A42:A49" si="5">A43-$C$4</f>
        <v>-8000</v>
      </c>
      <c r="B42" s="65"/>
      <c r="D42" s="73"/>
      <c r="E42" s="74">
        <f t="shared" si="0"/>
        <v>367149.12162538286</v>
      </c>
      <c r="F42" s="75">
        <f t="shared" si="1"/>
        <v>451.39488237135254</v>
      </c>
      <c r="G42" s="76">
        <f t="shared" si="2"/>
        <v>33.411071889183241</v>
      </c>
      <c r="H42" s="77">
        <f t="shared" si="3"/>
        <v>-14000</v>
      </c>
      <c r="I42" s="77">
        <f t="shared" si="4"/>
        <v>-2000</v>
      </c>
      <c r="R42" s="43"/>
      <c r="S42" s="64"/>
      <c r="T42" s="64"/>
      <c r="U42" s="64"/>
      <c r="V42" s="64"/>
      <c r="W42" s="64"/>
      <c r="X42" s="64"/>
    </row>
    <row r="43" spans="1:24" x14ac:dyDescent="0.3">
      <c r="A43" s="109">
        <f t="shared" si="5"/>
        <v>-7000</v>
      </c>
      <c r="B43" s="65"/>
      <c r="D43" s="73"/>
      <c r="E43" s="74">
        <f t="shared" si="0"/>
        <v>353799.74268791091</v>
      </c>
      <c r="F43" s="75">
        <f t="shared" si="1"/>
        <v>451.2422707843503</v>
      </c>
      <c r="G43" s="76">
        <f t="shared" si="2"/>
        <v>33.365911151605026</v>
      </c>
      <c r="H43" s="77">
        <f t="shared" si="3"/>
        <v>-13000</v>
      </c>
      <c r="I43" s="77">
        <f t="shared" si="4"/>
        <v>-1000</v>
      </c>
      <c r="R43" s="43"/>
      <c r="S43" s="64"/>
      <c r="T43" s="64"/>
      <c r="U43" s="64"/>
      <c r="V43" s="64"/>
      <c r="W43" s="64"/>
      <c r="X43" s="64"/>
    </row>
    <row r="44" spans="1:24" x14ac:dyDescent="0.3">
      <c r="A44" s="109">
        <f t="shared" si="5"/>
        <v>-6000</v>
      </c>
      <c r="B44" s="65"/>
      <c r="D44" s="73"/>
      <c r="E44" s="74">
        <f t="shared" si="0"/>
        <v>340935.74123745924</v>
      </c>
      <c r="F44" s="75">
        <f t="shared" si="1"/>
        <v>451.08390094017778</v>
      </c>
      <c r="G44" s="76">
        <f t="shared" si="2"/>
        <v>33.31909485517366</v>
      </c>
      <c r="H44" s="77">
        <f t="shared" si="3"/>
        <v>-12000</v>
      </c>
      <c r="I44" s="77">
        <f t="shared" si="4"/>
        <v>0</v>
      </c>
      <c r="R44" s="43"/>
      <c r="S44" s="64"/>
      <c r="T44" s="64"/>
      <c r="U44" s="64"/>
      <c r="V44" s="64"/>
      <c r="W44" s="64"/>
      <c r="X44" s="64"/>
    </row>
    <row r="45" spans="1:24" x14ac:dyDescent="0.3">
      <c r="A45" s="109">
        <f t="shared" si="5"/>
        <v>-5000</v>
      </c>
      <c r="B45" s="65"/>
      <c r="D45" s="73"/>
      <c r="E45" s="74">
        <f t="shared" si="0"/>
        <v>328539.46916425356</v>
      </c>
      <c r="F45" s="75">
        <f t="shared" si="1"/>
        <v>450.91955557141608</v>
      </c>
      <c r="G45" s="76">
        <f t="shared" si="2"/>
        <v>33.2705642195941</v>
      </c>
      <c r="H45" s="77">
        <f t="shared" si="3"/>
        <v>-11000</v>
      </c>
      <c r="I45" s="77">
        <f t="shared" si="4"/>
        <v>1000</v>
      </c>
      <c r="R45" s="43"/>
      <c r="S45" s="64"/>
      <c r="T45" s="64"/>
      <c r="U45" s="64"/>
      <c r="V45" s="64"/>
      <c r="W45" s="64"/>
      <c r="X45" s="64"/>
    </row>
    <row r="46" spans="1:24" x14ac:dyDescent="0.3">
      <c r="A46" s="109">
        <f t="shared" si="5"/>
        <v>-4000</v>
      </c>
      <c r="B46" s="65"/>
      <c r="D46" s="73"/>
      <c r="E46" s="74">
        <f t="shared" si="0"/>
        <v>316593.92003595002</v>
      </c>
      <c r="F46" s="75">
        <f t="shared" si="1"/>
        <v>450.74900921283012</v>
      </c>
      <c r="G46" s="76">
        <f t="shared" si="2"/>
        <v>33.220258525847839</v>
      </c>
      <c r="H46" s="77">
        <f t="shared" si="3"/>
        <v>-10000</v>
      </c>
      <c r="I46" s="77">
        <f t="shared" si="4"/>
        <v>2000</v>
      </c>
      <c r="R46" s="43"/>
      <c r="S46" s="64"/>
      <c r="T46" s="64"/>
      <c r="U46" s="64"/>
      <c r="V46" s="64"/>
      <c r="W46" s="64"/>
      <c r="X46" s="64"/>
    </row>
    <row r="47" spans="1:24" x14ac:dyDescent="0.3">
      <c r="A47" s="109">
        <f t="shared" si="5"/>
        <v>-3000</v>
      </c>
      <c r="B47" s="65"/>
      <c r="D47" s="73"/>
      <c r="E47" s="74">
        <f t="shared" si="0"/>
        <v>305082.70576652879</v>
      </c>
      <c r="F47" s="75">
        <f t="shared" si="1"/>
        <v>450.57202789205371</v>
      </c>
      <c r="G47" s="76">
        <f t="shared" si="2"/>
        <v>33.168115064003061</v>
      </c>
      <c r="H47" s="77">
        <f t="shared" si="3"/>
        <v>-9000</v>
      </c>
      <c r="I47" s="77">
        <f t="shared" si="4"/>
        <v>3000</v>
      </c>
      <c r="R47" s="43"/>
      <c r="S47" s="64"/>
      <c r="T47" s="64"/>
      <c r="U47" s="64"/>
      <c r="V47" s="64"/>
      <c r="W47" s="64"/>
      <c r="X47" s="64"/>
    </row>
    <row r="48" spans="1:24" x14ac:dyDescent="0.3">
      <c r="A48" s="109">
        <f t="shared" si="5"/>
        <v>-2000</v>
      </c>
      <c r="B48" s="65"/>
      <c r="D48" s="73"/>
      <c r="E48" s="74">
        <f t="shared" si="0"/>
        <v>293990.03413349635</v>
      </c>
      <c r="F48" s="75">
        <f t="shared" si="1"/>
        <v>450.38836880860299</v>
      </c>
      <c r="G48" s="76">
        <f t="shared" si="2"/>
        <v>33.11406908060831</v>
      </c>
      <c r="H48" s="77">
        <f t="shared" si="3"/>
        <v>-8000</v>
      </c>
      <c r="I48" s="77">
        <f t="shared" si="4"/>
        <v>4000</v>
      </c>
      <c r="R48" s="43"/>
      <c r="S48" s="64"/>
      <c r="T48" s="64"/>
      <c r="U48" s="64"/>
      <c r="V48" s="64"/>
      <c r="W48" s="64"/>
      <c r="X48" s="64"/>
    </row>
    <row r="49" spans="1:37" x14ac:dyDescent="0.3">
      <c r="A49" s="109">
        <f t="shared" si="5"/>
        <v>-1000</v>
      </c>
      <c r="B49" s="65"/>
      <c r="D49" s="73"/>
      <c r="E49" s="74">
        <f t="shared" si="0"/>
        <v>283300.68711255275</v>
      </c>
      <c r="F49" s="75">
        <f t="shared" si="1"/>
        <v>450.19778000077878</v>
      </c>
      <c r="G49" s="76">
        <f t="shared" si="2"/>
        <v>33.058053725766797</v>
      </c>
      <c r="H49" s="77">
        <f t="shared" si="3"/>
        <v>-7000</v>
      </c>
      <c r="I49" s="77">
        <f t="shared" si="4"/>
        <v>5000</v>
      </c>
      <c r="R49" s="43"/>
      <c r="S49" s="64"/>
      <c r="T49" s="64"/>
      <c r="U49" s="64"/>
      <c r="V49" s="64"/>
      <c r="W49" s="64"/>
      <c r="X49" s="64"/>
    </row>
    <row r="50" spans="1:37" x14ac:dyDescent="0.3">
      <c r="A50" s="109">
        <v>0</v>
      </c>
      <c r="B50" s="65"/>
      <c r="D50" s="73"/>
      <c r="E50" s="74">
        <f t="shared" si="0"/>
        <v>273000</v>
      </c>
      <c r="F50" s="75">
        <f t="shared" si="1"/>
        <v>450</v>
      </c>
      <c r="G50" s="76">
        <f t="shared" si="2"/>
        <v>33</v>
      </c>
      <c r="H50" s="77">
        <f t="shared" si="3"/>
        <v>-6000</v>
      </c>
      <c r="I50" s="77">
        <f t="shared" si="4"/>
        <v>6000</v>
      </c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3">
      <c r="A51" s="109">
        <f>A50+$C$4</f>
        <v>1000</v>
      </c>
      <c r="B51" s="65"/>
      <c r="D51" s="73"/>
      <c r="E51" s="74">
        <f t="shared" si="0"/>
        <v>263073.84129425115</v>
      </c>
      <c r="F51" s="75">
        <f t="shared" si="1"/>
        <v>449.79475747209619</v>
      </c>
      <c r="G51" s="76">
        <f t="shared" si="2"/>
        <v>32.939836701021143</v>
      </c>
      <c r="H51" s="77">
        <f t="shared" si="3"/>
        <v>-5000</v>
      </c>
      <c r="I51" s="77">
        <f t="shared" si="4"/>
        <v>7000</v>
      </c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3">
      <c r="A52" s="109">
        <f>A51+$C$4</f>
        <v>2000</v>
      </c>
      <c r="B52" s="65"/>
      <c r="D52" s="73"/>
      <c r="E52" s="74">
        <f t="shared" si="0"/>
        <v>253508.59330883823</v>
      </c>
      <c r="F52" s="75">
        <f t="shared" si="1"/>
        <v>449.58177084506377</v>
      </c>
      <c r="G52" s="76">
        <f t="shared" si="2"/>
        <v>32.877490370553012</v>
      </c>
      <c r="H52" s="77">
        <f t="shared" si="3"/>
        <v>-4000</v>
      </c>
      <c r="I52" s="77">
        <f t="shared" si="4"/>
        <v>8000</v>
      </c>
      <c r="J52" s="44"/>
      <c r="K52" s="21"/>
      <c r="L52" s="21"/>
      <c r="M52" s="21"/>
      <c r="N52" s="21"/>
      <c r="O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3">
      <c r="A53" s="109">
        <f t="shared" ref="A53:A116" si="6">A52+$C$4</f>
        <v>3000</v>
      </c>
      <c r="B53" s="65"/>
      <c r="D53" s="73"/>
      <c r="E53" s="74">
        <f t="shared" si="0"/>
        <v>244291.13349032294</v>
      </c>
      <c r="F53" s="75">
        <f t="shared" si="1"/>
        <v>449.36074792277776</v>
      </c>
      <c r="G53" s="76">
        <f t="shared" si="2"/>
        <v>32.812885241338869</v>
      </c>
      <c r="H53" s="77">
        <f t="shared" si="3"/>
        <v>-3000</v>
      </c>
      <c r="I53" s="77">
        <f t="shared" si="4"/>
        <v>9000</v>
      </c>
      <c r="J53" s="44"/>
      <c r="K53" s="21"/>
      <c r="L53" s="21"/>
      <c r="M53" s="21"/>
      <c r="N53" s="21"/>
      <c r="O53" s="21"/>
      <c r="T53" s="78"/>
      <c r="U53" s="78"/>
      <c r="V53" s="78"/>
      <c r="W53" s="78"/>
      <c r="X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3">
      <c r="A54" s="109">
        <f t="shared" si="6"/>
        <v>4000</v>
      </c>
      <c r="B54" s="65"/>
      <c r="D54" s="73"/>
      <c r="E54" s="74">
        <f t="shared" si="0"/>
        <v>235408.81641547964</v>
      </c>
      <c r="F54" s="75">
        <f t="shared" si="1"/>
        <v>449.13138548412854</v>
      </c>
      <c r="G54" s="76">
        <f t="shared" si="2"/>
        <v>32.745943184511439</v>
      </c>
      <c r="H54" s="77">
        <f t="shared" si="3"/>
        <v>-2000</v>
      </c>
      <c r="I54" s="77">
        <f t="shared" si="4"/>
        <v>10000</v>
      </c>
      <c r="J54" s="44"/>
      <c r="K54" s="21"/>
      <c r="L54" s="21"/>
      <c r="M54" s="21"/>
      <c r="N54" s="21"/>
      <c r="O54" s="21"/>
      <c r="T54" s="78"/>
      <c r="U54" s="78"/>
      <c r="V54" s="78"/>
      <c r="W54" s="78"/>
      <c r="X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3">
      <c r="A55" s="109">
        <f t="shared" si="6"/>
        <v>5000</v>
      </c>
      <c r="B55" s="65"/>
      <c r="D55" s="73"/>
      <c r="E55" s="74">
        <f t="shared" si="0"/>
        <v>226849.45644305271</v>
      </c>
      <c r="F55" s="75">
        <f t="shared" si="1"/>
        <v>448.89336886703273</v>
      </c>
      <c r="G55" s="76">
        <f t="shared" si="2"/>
        <v>32.67658365750102</v>
      </c>
      <c r="H55" s="77">
        <f t="shared" si="3"/>
        <v>-1000</v>
      </c>
      <c r="I55" s="77">
        <f t="shared" si="4"/>
        <v>11000</v>
      </c>
      <c r="J55" s="44"/>
      <c r="K55" s="21"/>
      <c r="L55" s="21"/>
      <c r="M55" s="21"/>
      <c r="N55" s="21"/>
      <c r="O55" s="21"/>
      <c r="T55" s="78"/>
      <c r="U55" s="78"/>
      <c r="V55" s="78"/>
      <c r="W55" s="78"/>
      <c r="X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3">
      <c r="A56" s="109">
        <f t="shared" si="6"/>
        <v>6000</v>
      </c>
      <c r="B56" s="65"/>
      <c r="D56" s="73"/>
      <c r="E56" s="74">
        <f t="shared" si="0"/>
        <v>218601.31099628861</v>
      </c>
      <c r="F56" s="75">
        <f t="shared" si="1"/>
        <v>448.64637153674909</v>
      </c>
      <c r="G56" s="76">
        <f t="shared" si="2"/>
        <v>32.604723652683006</v>
      </c>
      <c r="H56" s="77">
        <f t="shared" si="3"/>
        <v>0</v>
      </c>
      <c r="I56" s="77">
        <f t="shared" si="4"/>
        <v>12000</v>
      </c>
      <c r="J56" s="44"/>
      <c r="K56" s="21"/>
      <c r="L56" s="21"/>
      <c r="M56" s="21"/>
      <c r="N56" s="21"/>
      <c r="O56" s="21"/>
      <c r="T56" s="78"/>
      <c r="U56" s="78"/>
      <c r="V56" s="78"/>
      <c r="W56" s="78"/>
      <c r="X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3">
      <c r="A57" s="109">
        <f t="shared" si="6"/>
        <v>7000</v>
      </c>
      <c r="B57" s="65"/>
      <c r="D57" s="73"/>
      <c r="E57" s="74">
        <f t="shared" si="0"/>
        <v>210653.06445330719</v>
      </c>
      <c r="F57" s="75">
        <f t="shared" si="1"/>
        <v>448.39005463790539</v>
      </c>
      <c r="G57" s="76">
        <f t="shared" si="2"/>
        <v>32.530277646983834</v>
      </c>
      <c r="H57" s="77">
        <f t="shared" si="3"/>
        <v>1000</v>
      </c>
      <c r="I57" s="77">
        <f t="shared" si="4"/>
        <v>13000</v>
      </c>
      <c r="J57" s="44"/>
      <c r="K57" s="21"/>
      <c r="L57" s="21"/>
      <c r="M57" s="21"/>
      <c r="N57" s="21"/>
      <c r="O57" s="21"/>
      <c r="T57" s="78"/>
      <c r="U57" s="78"/>
      <c r="V57" s="78"/>
      <c r="W57" s="78"/>
      <c r="X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3">
      <c r="A58" s="109">
        <f t="shared" si="6"/>
        <v>8000</v>
      </c>
      <c r="B58" s="65"/>
      <c r="D58" s="73"/>
      <c r="E58" s="74">
        <f t="shared" si="0"/>
        <v>202993.81262321243</v>
      </c>
      <c r="F58" s="75">
        <f t="shared" si="1"/>
        <v>448.12406652962346</v>
      </c>
      <c r="G58" s="76">
        <f t="shared" si="2"/>
        <v>32.453157552686328</v>
      </c>
      <c r="H58" s="77">
        <f t="shared" si="3"/>
        <v>2000</v>
      </c>
      <c r="I58" s="77">
        <f t="shared" si="4"/>
        <v>14000</v>
      </c>
      <c r="J58" s="44"/>
      <c r="K58" s="21"/>
      <c r="L58" s="21"/>
      <c r="M58" s="21"/>
      <c r="N58" s="21"/>
      <c r="O58" s="21"/>
      <c r="T58" s="78"/>
      <c r="U58" s="78"/>
      <c r="V58" s="78"/>
      <c r="W58" s="78"/>
      <c r="X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3">
      <c r="A59" s="109">
        <f t="shared" si="6"/>
        <v>9000</v>
      </c>
      <c r="B59" s="65"/>
      <c r="D59" s="73"/>
      <c r="E59" s="74">
        <f t="shared" si="0"/>
        <v>195613.04778664449</v>
      </c>
      <c r="F59" s="75">
        <f t="shared" si="1"/>
        <v>447.84804230310317</v>
      </c>
      <c r="G59" s="76">
        <f t="shared" si="2"/>
        <v>32.373272669697222</v>
      </c>
      <c r="H59" s="77">
        <f t="shared" si="3"/>
        <v>3000</v>
      </c>
      <c r="I59" s="77">
        <f t="shared" si="4"/>
        <v>15000</v>
      </c>
      <c r="L59" s="21"/>
      <c r="T59" s="78"/>
      <c r="U59" s="78"/>
      <c r="V59" s="78"/>
      <c r="W59" s="78"/>
      <c r="X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3">
      <c r="A60" s="109">
        <f t="shared" si="6"/>
        <v>10000</v>
      </c>
      <c r="B60" s="65"/>
      <c r="D60" s="73"/>
      <c r="E60" s="74">
        <f t="shared" si="0"/>
        <v>188500.6442802508</v>
      </c>
      <c r="F60" s="75">
        <f t="shared" si="1"/>
        <v>447.56160328100458</v>
      </c>
      <c r="G60" s="76">
        <f t="shared" si="2"/>
        <v>32.290529639564809</v>
      </c>
      <c r="H60" s="77">
        <f t="shared" si="3"/>
        <v>4000</v>
      </c>
      <c r="I60" s="77">
        <f t="shared" si="4"/>
        <v>16000</v>
      </c>
      <c r="L60" s="21"/>
      <c r="T60" s="78"/>
      <c r="U60" s="78"/>
      <c r="V60" s="78"/>
      <c r="W60" s="78"/>
      <c r="X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3">
      <c r="A61" s="109">
        <f t="shared" si="6"/>
        <v>11000</v>
      </c>
      <c r="B61" s="65"/>
      <c r="D61" s="73"/>
      <c r="E61" s="74">
        <f t="shared" si="0"/>
        <v>181646.84460529959</v>
      </c>
      <c r="F61" s="75">
        <f t="shared" si="1"/>
        <v>447.26435649794087</v>
      </c>
      <c r="G61" s="76">
        <f t="shared" si="2"/>
        <v>32.204832401560033</v>
      </c>
      <c r="H61" s="77">
        <f t="shared" si="3"/>
        <v>5000</v>
      </c>
      <c r="I61" s="77">
        <f t="shared" si="4"/>
        <v>17000</v>
      </c>
      <c r="L61" s="21"/>
      <c r="T61" s="78"/>
      <c r="U61" s="78"/>
      <c r="V61" s="78"/>
      <c r="W61" s="78"/>
      <c r="X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3">
      <c r="A62" s="109">
        <f t="shared" si="6"/>
        <v>12000</v>
      </c>
      <c r="B62" s="65"/>
      <c r="D62" s="73"/>
      <c r="E62" s="74">
        <f t="shared" si="0"/>
        <v>175042.2460413776</v>
      </c>
      <c r="F62" s="75">
        <f t="shared" si="1"/>
        <v>446.95589416136971</v>
      </c>
      <c r="G62" s="76">
        <f t="shared" si="2"/>
        <v>32.1160821511629</v>
      </c>
      <c r="H62" s="77">
        <f t="shared" si="3"/>
        <v>6000</v>
      </c>
      <c r="I62" s="77">
        <f t="shared" si="4"/>
        <v>18000</v>
      </c>
      <c r="L62" s="21"/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3">
      <c r="A63" s="109">
        <f t="shared" si="6"/>
        <v>13000</v>
      </c>
      <c r="B63" s="65"/>
      <c r="D63" s="73"/>
      <c r="E63" s="74">
        <f t="shared" si="0"/>
        <v>168677.78774680817</v>
      </c>
      <c r="F63" s="75">
        <f t="shared" si="1"/>
        <v>446.63579309214276</v>
      </c>
      <c r="G63" s="76">
        <f t="shared" si="2"/>
        <v>32.024177301325373</v>
      </c>
      <c r="H63" s="77">
        <f t="shared" si="3"/>
        <v>7000</v>
      </c>
      <c r="I63" s="77">
        <f t="shared" si="4"/>
        <v>19000</v>
      </c>
      <c r="L63" s="21"/>
      <c r="Y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</row>
    <row r="64" spans="1:37" x14ac:dyDescent="0.3">
      <c r="A64" s="109">
        <f t="shared" si="6"/>
        <v>14000</v>
      </c>
      <c r="B64" s="65"/>
      <c r="D64" s="73"/>
      <c r="E64" s="74">
        <f t="shared" si="0"/>
        <v>162544.73832809227</v>
      </c>
      <c r="F64" s="75">
        <f t="shared" si="1"/>
        <v>446.30361414394696</v>
      </c>
      <c r="G64" s="76">
        <f t="shared" si="2"/>
        <v>31.929013446914627</v>
      </c>
      <c r="H64" s="77">
        <f t="shared" si="3"/>
        <v>8000</v>
      </c>
      <c r="I64" s="77">
        <f t="shared" si="4"/>
        <v>20000</v>
      </c>
      <c r="L64" s="21"/>
      <c r="Y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3">
      <c r="A65" s="109">
        <f t="shared" si="6"/>
        <v>15000</v>
      </c>
      <c r="B65" s="65"/>
      <c r="D65" s="73"/>
      <c r="E65" s="74">
        <f t="shared" si="0"/>
        <v>156634.68386131915</v>
      </c>
      <c r="F65" s="75">
        <f t="shared" si="1"/>
        <v>445.95890160083997</v>
      </c>
      <c r="G65" s="76">
        <f t="shared" si="2"/>
        <v>31.830483332773664</v>
      </c>
      <c r="H65" s="77">
        <f t="shared" si="3"/>
        <v>9000</v>
      </c>
      <c r="I65" s="77">
        <f t="shared" si="4"/>
        <v>21000</v>
      </c>
      <c r="L65" s="21"/>
      <c r="Y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3">
      <c r="A66" s="109">
        <f t="shared" si="6"/>
        <v>16000</v>
      </c>
      <c r="B66" s="65"/>
      <c r="D66" s="73"/>
      <c r="E66" s="74">
        <f t="shared" si="0"/>
        <v>150939.51634911311</v>
      </c>
      <c r="F66" s="75">
        <f t="shared" si="1"/>
        <v>445.60118255205424</v>
      </c>
      <c r="G66" s="76">
        <f t="shared" si="2"/>
        <v>31.728476825873969</v>
      </c>
      <c r="H66" s="77">
        <f t="shared" si="3"/>
        <v>10000</v>
      </c>
      <c r="I66" s="77">
        <f t="shared" si="4"/>
        <v>22000</v>
      </c>
      <c r="L66" s="21"/>
      <c r="Y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3">
      <c r="A67" s="109">
        <f t="shared" si="6"/>
        <v>17000</v>
      </c>
      <c r="B67" s="65"/>
      <c r="D67" s="73"/>
      <c r="E67" s="74">
        <f t="shared" si="0"/>
        <v>145451.42259728059</v>
      </c>
      <c r="F67" s="75">
        <f t="shared" si="1"/>
        <v>445.22996624321075</v>
      </c>
      <c r="G67" s="76">
        <f t="shared" si="2"/>
        <v>31.622880892072338</v>
      </c>
      <c r="H67" s="77">
        <f t="shared" si="3"/>
        <v>11000</v>
      </c>
      <c r="I67" s="77">
        <f t="shared" si="4"/>
        <v>23000</v>
      </c>
      <c r="L67" s="21"/>
      <c r="Y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3">
      <c r="A68" s="109">
        <f t="shared" si="6"/>
        <v>18000</v>
      </c>
      <c r="B68" s="65"/>
      <c r="D68" s="73"/>
      <c r="E68" s="74">
        <f t="shared" si="0"/>
        <v>140162.87349589763</v>
      </c>
      <c r="F68" s="75">
        <f t="shared" si="1"/>
        <v>444.84474340305428</v>
      </c>
      <c r="G68" s="76">
        <f t="shared" si="2"/>
        <v>31.513579578026569</v>
      </c>
      <c r="H68" s="77">
        <f t="shared" si="3"/>
        <v>12000</v>
      </c>
      <c r="I68" s="77">
        <f t="shared" si="4"/>
        <v>24000</v>
      </c>
      <c r="Y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3">
      <c r="A69" s="109">
        <f t="shared" si="6"/>
        <v>19000</v>
      </c>
      <c r="B69" s="65"/>
      <c r="D69" s="73"/>
      <c r="E69" s="74">
        <f t="shared" si="0"/>
        <v>135066.61369013175</v>
      </c>
      <c r="F69" s="75">
        <f t="shared" si="1"/>
        <v>444.44498554478395</v>
      </c>
      <c r="G69" s="76">
        <f t="shared" si="2"/>
        <v>31.400453998867498</v>
      </c>
      <c r="H69" s="77">
        <f t="shared" si="3"/>
        <v>13000</v>
      </c>
      <c r="I69" s="77">
        <f t="shared" si="4"/>
        <v>25000</v>
      </c>
      <c r="Y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3">
      <c r="A70" s="109">
        <f t="shared" si="6"/>
        <v>20000</v>
      </c>
      <c r="B70" s="65"/>
      <c r="D70" s="73"/>
      <c r="E70" s="74">
        <f t="shared" si="0"/>
        <v>130155.65162662877</v>
      </c>
      <c r="F70" s="75">
        <f t="shared" si="1"/>
        <v>444.03014424102344</v>
      </c>
      <c r="G70" s="76">
        <f t="shared" si="2"/>
        <v>31.283382332272481</v>
      </c>
      <c r="H70" s="77">
        <f t="shared" si="3"/>
        <v>14000</v>
      </c>
      <c r="I70" s="77">
        <f t="shared" si="4"/>
        <v>26000</v>
      </c>
      <c r="Y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</row>
    <row r="71" spans="1:37" x14ac:dyDescent="0.3">
      <c r="A71" s="109">
        <f t="shared" si="6"/>
        <v>21000</v>
      </c>
      <c r="B71" s="65"/>
      <c r="D71" s="73"/>
      <c r="E71" s="74">
        <f t="shared" si="0"/>
        <v>125423.24996180797</v>
      </c>
      <c r="F71" s="75">
        <f t="shared" si="1"/>
        <v>443.5996503714336</v>
      </c>
      <c r="G71" s="76">
        <f t="shared" si="2"/>
        <v>31.162239819634159</v>
      </c>
      <c r="H71" s="77">
        <f t="shared" si="3"/>
        <v>15000</v>
      </c>
      <c r="I71" s="77">
        <f t="shared" si="4"/>
        <v>27000</v>
      </c>
      <c r="Y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</row>
    <row r="72" spans="1:37" x14ac:dyDescent="0.3">
      <c r="A72" s="109">
        <f t="shared" si="6"/>
        <v>22000</v>
      </c>
      <c r="B72" s="65"/>
      <c r="D72" s="73"/>
      <c r="E72" s="74">
        <f t="shared" si="0"/>
        <v>120862.91631890791</v>
      </c>
      <c r="F72" s="75">
        <f t="shared" si="1"/>
        <v>443.15291334193711</v>
      </c>
      <c r="G72" s="76">
        <f t="shared" si="2"/>
        <v>31.036898775071009</v>
      </c>
      <c r="H72" s="77">
        <f t="shared" si="3"/>
        <v>16000</v>
      </c>
      <c r="I72" s="77">
        <f t="shared" si="4"/>
        <v>28000</v>
      </c>
      <c r="Y72" s="78"/>
    </row>
    <row r="73" spans="1:37" x14ac:dyDescent="0.3">
      <c r="A73" s="109">
        <f t="shared" si="6"/>
        <v>23000</v>
      </c>
      <c r="B73" s="65"/>
      <c r="D73" s="73"/>
      <c r="E73" s="74">
        <f t="shared" ref="E73:E104" si="7">IF(A73&lt;=$C$21,$C$17*EXP(-A73/$C$19),$C$18*EXP(-(A73-$C$21)/$C$20))</f>
        <v>116468.39438110159</v>
      </c>
      <c r="F73" s="75">
        <f t="shared" ref="F73:F104" si="8">IF(A73&lt;=$C$21,IF($C$12*(1-$C$34*(EXP(A73/$C$19)-1))&gt;0,$C$12*(1-$C$34*(EXP(A73/$C$19)-1)),0),IF($C$38*(1-$C$36*(EXP((A73-$C$21)/$C$20)-1))&gt;0,$C$38*(1-$C$36*(EXP((A73-$C$21)/$C$20)-1)),0))</f>
        <v>442.68932027448301</v>
      </c>
      <c r="G73" s="76">
        <f t="shared" ref="G73:G104" si="9">IF(A73&lt;=$C$21,($C$5-$C$8)*(F73/$C$12)^(1/$C$11)+$C$8, ($C$37-$C$8)*(F73/$C$38)^(1/$C$11)+$C$8)</f>
        <v>30.907228603081649</v>
      </c>
      <c r="H73" s="77">
        <f t="shared" ref="H73:H104" si="10">A73-$C$6/2</f>
        <v>17000</v>
      </c>
      <c r="I73" s="77">
        <f t="shared" ref="I73:I104" si="11">A73+$C$6/2</f>
        <v>29000</v>
      </c>
      <c r="Y73" s="78"/>
      <c r="AA73" s="78"/>
      <c r="AC73" s="78"/>
      <c r="AD73" s="78"/>
      <c r="AE73" s="78"/>
      <c r="AF73" s="78"/>
      <c r="AG73" s="78"/>
      <c r="AH73" s="78"/>
      <c r="AI73" s="78"/>
      <c r="AJ73" s="78"/>
      <c r="AK73" s="78"/>
    </row>
    <row r="74" spans="1:37" x14ac:dyDescent="0.3">
      <c r="A74" s="109">
        <f t="shared" si="6"/>
        <v>24000</v>
      </c>
      <c r="B74" s="65"/>
      <c r="D74" s="73"/>
      <c r="E74" s="74">
        <f t="shared" si="7"/>
        <v>112233.65530846217</v>
      </c>
      <c r="F74" s="75">
        <f t="shared" si="8"/>
        <v>442.20823516623989</v>
      </c>
      <c r="G74" s="76">
        <f t="shared" si="9"/>
        <v>30.773095825703226</v>
      </c>
      <c r="H74" s="77">
        <f t="shared" si="10"/>
        <v>18000</v>
      </c>
      <c r="I74" s="77">
        <f t="shared" si="11"/>
        <v>30000</v>
      </c>
      <c r="Y74" s="78"/>
      <c r="AA74" s="78"/>
      <c r="AC74" s="78"/>
      <c r="AD74" s="78"/>
      <c r="AE74" s="78"/>
      <c r="AF74" s="78"/>
      <c r="AG74" s="78"/>
      <c r="AH74" s="78"/>
      <c r="AI74" s="78"/>
      <c r="AJ74" s="78"/>
      <c r="AK74" s="78"/>
    </row>
    <row r="75" spans="1:37" x14ac:dyDescent="0.3">
      <c r="A75" s="109">
        <f t="shared" si="6"/>
        <v>25000</v>
      </c>
      <c r="B75" s="65"/>
      <c r="D75" s="73"/>
      <c r="E75" s="74">
        <f t="shared" si="7"/>
        <v>108152.8894670039</v>
      </c>
      <c r="F75" s="75">
        <f t="shared" si="8"/>
        <v>441.70899801706452</v>
      </c>
      <c r="G75" s="76">
        <f t="shared" si="9"/>
        <v>30.634364120095885</v>
      </c>
      <c r="H75" s="77">
        <f t="shared" si="10"/>
        <v>19000</v>
      </c>
      <c r="I75" s="77">
        <f t="shared" si="11"/>
        <v>31000</v>
      </c>
      <c r="Y75" s="78"/>
      <c r="AA75" s="78"/>
      <c r="AC75" s="78"/>
      <c r="AD75" s="78"/>
      <c r="AE75" s="78"/>
      <c r="AF75" s="78"/>
      <c r="AG75" s="78"/>
      <c r="AH75" s="78"/>
      <c r="AI75" s="78"/>
      <c r="AJ75" s="78"/>
      <c r="AK75" s="78"/>
    </row>
    <row r="76" spans="1:37" x14ac:dyDescent="0.3">
      <c r="A76" s="109">
        <f t="shared" si="6"/>
        <v>26000</v>
      </c>
      <c r="B76" s="65"/>
      <c r="D76" s="73"/>
      <c r="E76" s="74">
        <f t="shared" si="7"/>
        <v>104220.49845845155</v>
      </c>
      <c r="F76" s="75">
        <f t="shared" si="8"/>
        <v>441.19092392404798</v>
      </c>
      <c r="G76" s="76">
        <f t="shared" si="9"/>
        <v>30.490894367540299</v>
      </c>
      <c r="H76" s="77">
        <f t="shared" si="10"/>
        <v>20000</v>
      </c>
      <c r="I76" s="77">
        <f t="shared" si="11"/>
        <v>32000</v>
      </c>
      <c r="Y76" s="78"/>
      <c r="AA76" s="78"/>
      <c r="AC76" s="78"/>
      <c r="AD76" s="78"/>
      <c r="AE76" s="78"/>
      <c r="AF76" s="78"/>
      <c r="AG76" s="78"/>
      <c r="AH76" s="78"/>
      <c r="AI76" s="78"/>
      <c r="AJ76" s="78"/>
      <c r="AK76" s="78"/>
    </row>
    <row r="77" spans="1:37" x14ac:dyDescent="0.3">
      <c r="A77" s="109">
        <f t="shared" si="6"/>
        <v>27000</v>
      </c>
      <c r="B77" s="65"/>
      <c r="D77" s="73"/>
      <c r="E77" s="74">
        <f t="shared" si="7"/>
        <v>100431.08743980376</v>
      </c>
      <c r="F77" s="75">
        <f t="shared" si="8"/>
        <v>440.65330214189862</v>
      </c>
      <c r="G77" s="76">
        <f t="shared" si="9"/>
        <v>30.342544714903696</v>
      </c>
      <c r="H77" s="77">
        <f t="shared" si="10"/>
        <v>21000</v>
      </c>
      <c r="I77" s="77">
        <f t="shared" si="11"/>
        <v>33000</v>
      </c>
      <c r="Y77" s="78"/>
      <c r="AA77" s="78"/>
      <c r="AC77" s="78"/>
      <c r="AD77" s="78"/>
      <c r="AE77" s="78"/>
      <c r="AF77" s="78"/>
      <c r="AG77" s="78"/>
      <c r="AH77" s="78"/>
      <c r="AI77" s="78"/>
      <c r="AJ77" s="78"/>
      <c r="AK77" s="78"/>
    </row>
    <row r="78" spans="1:37" x14ac:dyDescent="0.3">
      <c r="A78" s="109">
        <f t="shared" si="6"/>
        <v>28000</v>
      </c>
      <c r="B78" s="65"/>
      <c r="D78" s="73"/>
      <c r="E78" s="74">
        <f t="shared" si="7"/>
        <v>96779.45772215382</v>
      </c>
      <c r="F78" s="75">
        <f t="shared" si="8"/>
        <v>440.09539510787079</v>
      </c>
      <c r="G78" s="76">
        <f t="shared" si="9"/>
        <v>30.189170649700465</v>
      </c>
      <c r="H78" s="77">
        <f t="shared" si="10"/>
        <v>22000</v>
      </c>
      <c r="I78" s="77">
        <f t="shared" si="11"/>
        <v>34000</v>
      </c>
      <c r="Y78" s="78"/>
      <c r="AA78" s="78"/>
      <c r="AC78" s="78"/>
      <c r="AD78" s="78"/>
      <c r="AE78" s="78"/>
      <c r="AF78" s="78"/>
      <c r="AG78" s="78"/>
      <c r="AH78" s="78"/>
      <c r="AI78" s="78"/>
      <c r="AJ78" s="78"/>
      <c r="AK78" s="78"/>
    </row>
    <row r="79" spans="1:37" x14ac:dyDescent="0.3">
      <c r="A79" s="109">
        <f t="shared" si="6"/>
        <v>29000</v>
      </c>
      <c r="B79" s="65"/>
      <c r="D79" s="73"/>
      <c r="E79" s="74">
        <f t="shared" si="7"/>
        <v>93260.599638613829</v>
      </c>
      <c r="F79" s="75">
        <f t="shared" si="8"/>
        <v>439.51643742990365</v>
      </c>
      <c r="G79" s="76">
        <f t="shared" si="9"/>
        <v>30.030625089949609</v>
      </c>
      <c r="H79" s="77">
        <f t="shared" si="10"/>
        <v>23000</v>
      </c>
      <c r="I79" s="77">
        <f t="shared" si="11"/>
        <v>35000</v>
      </c>
      <c r="Y79" s="78"/>
    </row>
    <row r="80" spans="1:37" x14ac:dyDescent="0.3">
      <c r="A80" s="109">
        <f t="shared" si="6"/>
        <v>30000</v>
      </c>
      <c r="B80" s="65"/>
      <c r="D80" s="73"/>
      <c r="E80" s="74">
        <f t="shared" si="7"/>
        <v>89869.685671558225</v>
      </c>
      <c r="F80" s="75">
        <f t="shared" si="8"/>
        <v>438.91563483658075</v>
      </c>
      <c r="G80" s="76">
        <f t="shared" si="9"/>
        <v>29.866758490108278</v>
      </c>
      <c r="H80" s="77">
        <f t="shared" si="10"/>
        <v>24000</v>
      </c>
      <c r="I80" s="77">
        <f t="shared" si="11"/>
        <v>36000</v>
      </c>
      <c r="Y80" s="78"/>
    </row>
    <row r="81" spans="1:25" x14ac:dyDescent="0.3">
      <c r="A81" s="109">
        <f t="shared" si="6"/>
        <v>31000</v>
      </c>
      <c r="B81" s="65"/>
      <c r="D81" s="73"/>
      <c r="E81" s="74">
        <f t="shared" si="7"/>
        <v>86602.063829757302</v>
      </c>
      <c r="F81" s="75">
        <f t="shared" si="8"/>
        <v>438.29216308746942</v>
      </c>
      <c r="G81" s="76">
        <f t="shared" si="9"/>
        <v>29.697418964442299</v>
      </c>
      <c r="H81" s="77">
        <f t="shared" si="10"/>
        <v>25000</v>
      </c>
      <c r="I81" s="77">
        <f t="shared" si="11"/>
        <v>37000</v>
      </c>
      <c r="Y81" s="78"/>
    </row>
    <row r="82" spans="1:25" x14ac:dyDescent="0.3">
      <c r="A82" s="109">
        <f t="shared" si="6"/>
        <v>32000</v>
      </c>
      <c r="B82" s="65"/>
      <c r="D82" s="73"/>
      <c r="E82" s="74">
        <f t="shared" si="7"/>
        <v>83453.251266315681</v>
      </c>
      <c r="F82" s="75">
        <f t="shared" si="8"/>
        <v>437.64516684234667</v>
      </c>
      <c r="G82" s="76">
        <f t="shared" si="9"/>
        <v>29.522452429279575</v>
      </c>
      <c r="H82" s="77">
        <f t="shared" si="10"/>
        <v>26000</v>
      </c>
      <c r="I82" s="77">
        <f t="shared" si="11"/>
        <v>38000</v>
      </c>
      <c r="Y82" s="78"/>
    </row>
    <row r="83" spans="1:25" x14ac:dyDescent="0.3">
      <c r="A83" s="109">
        <f t="shared" si="6"/>
        <v>33000</v>
      </c>
      <c r="B83" s="65"/>
      <c r="D83" s="73"/>
      <c r="E83" s="74">
        <f t="shared" si="7"/>
        <v>80418.928128659303</v>
      </c>
      <c r="F83" s="75">
        <f t="shared" si="8"/>
        <v>436.97375848775869</v>
      </c>
      <c r="G83" s="76">
        <f t="shared" si="9"/>
        <v>29.341702765679088</v>
      </c>
      <c r="H83" s="77">
        <f t="shared" si="10"/>
        <v>27000</v>
      </c>
      <c r="I83" s="77">
        <f t="shared" si="11"/>
        <v>39000</v>
      </c>
      <c r="Y83" s="78"/>
    </row>
    <row r="84" spans="1:25" x14ac:dyDescent="0.3">
      <c r="A84" s="109">
        <f t="shared" si="6"/>
        <v>34000</v>
      </c>
      <c r="B84" s="65"/>
      <c r="D84" s="73"/>
      <c r="E84" s="74">
        <f t="shared" si="7"/>
        <v>77494.931632134467</v>
      </c>
      <c r="F84" s="75">
        <f t="shared" si="8"/>
        <v>436.27701691930491</v>
      </c>
      <c r="G84" s="76">
        <f t="shared" si="9"/>
        <v>29.155012004138737</v>
      </c>
      <c r="H84" s="77">
        <f t="shared" si="10"/>
        <v>28000</v>
      </c>
      <c r="I84" s="77">
        <f t="shared" si="11"/>
        <v>40000</v>
      </c>
      <c r="Y84" s="78"/>
    </row>
    <row r="85" spans="1:25" x14ac:dyDescent="0.3">
      <c r="A85" s="109">
        <f t="shared" si="6"/>
        <v>35000</v>
      </c>
      <c r="B85" s="65"/>
      <c r="D85" s="73"/>
      <c r="E85" s="74">
        <f t="shared" si="7"/>
        <v>74677.250349087859</v>
      </c>
      <c r="F85" s="75">
        <f t="shared" si="8"/>
        <v>435.55398627797592</v>
      </c>
      <c r="G85" s="76">
        <f t="shared" si="9"/>
        <v>28.96222053305809</v>
      </c>
      <c r="H85" s="77">
        <f t="shared" si="10"/>
        <v>29000</v>
      </c>
      <c r="I85" s="77">
        <f t="shared" si="11"/>
        <v>41000</v>
      </c>
      <c r="Y85" s="78"/>
    </row>
    <row r="86" spans="1:25" x14ac:dyDescent="0.3">
      <c r="A86" s="109">
        <f t="shared" si="6"/>
        <v>36000</v>
      </c>
      <c r="B86" s="65"/>
      <c r="D86" s="73"/>
      <c r="E86" s="74">
        <f t="shared" si="7"/>
        <v>71962.018705593408</v>
      </c>
      <c r="F86" s="75">
        <f t="shared" si="8"/>
        <v>434.80367463881129</v>
      </c>
      <c r="G86" s="76">
        <f t="shared" si="9"/>
        <v>28.763167332767065</v>
      </c>
      <c r="H86" s="77">
        <f t="shared" si="10"/>
        <v>30000</v>
      </c>
      <c r="I86" s="77">
        <f t="shared" si="11"/>
        <v>42000</v>
      </c>
      <c r="Y86" s="78"/>
    </row>
    <row r="87" spans="1:25" x14ac:dyDescent="0.3">
      <c r="A87" s="109">
        <f t="shared" si="6"/>
        <v>37000</v>
      </c>
      <c r="B87" s="65"/>
      <c r="D87" s="73"/>
      <c r="E87" s="74">
        <f t="shared" si="7"/>
        <v>69345.511678275492</v>
      </c>
      <c r="F87" s="75">
        <f t="shared" si="8"/>
        <v>434.02505265007909</v>
      </c>
      <c r="G87" s="76">
        <f t="shared" si="9"/>
        <v>28.557690237028361</v>
      </c>
      <c r="H87" s="77">
        <f t="shared" si="10"/>
        <v>31000</v>
      </c>
      <c r="I87" s="77">
        <f t="shared" si="11"/>
        <v>43000</v>
      </c>
      <c r="Y87" s="78"/>
    </row>
    <row r="88" spans="1:25" x14ac:dyDescent="0.3">
      <c r="A88" s="109">
        <f t="shared" si="6"/>
        <v>38000</v>
      </c>
      <c r="B88" s="65"/>
      <c r="C88" s="79"/>
      <c r="D88" s="73"/>
      <c r="E88" s="74">
        <f t="shared" si="7"/>
        <v>66824.139683953428</v>
      </c>
      <c r="F88" s="75">
        <f t="shared" si="8"/>
        <v>433.21705212110925</v>
      </c>
      <c r="G88" s="76">
        <f t="shared" si="9"/>
        <v>28.345626224019348</v>
      </c>
      <c r="H88" s="77">
        <f t="shared" si="10"/>
        <v>32000</v>
      </c>
      <c r="I88" s="77">
        <f t="shared" si="11"/>
        <v>44000</v>
      </c>
      <c r="Y88" s="78"/>
    </row>
    <row r="89" spans="1:25" x14ac:dyDescent="0.3">
      <c r="A89" s="109">
        <f t="shared" si="6"/>
        <v>39000</v>
      </c>
      <c r="B89" s="65"/>
      <c r="C89" s="79"/>
      <c r="D89" s="73"/>
      <c r="E89" s="74">
        <f t="shared" si="7"/>
        <v>64394.443655096104</v>
      </c>
      <c r="F89" s="75">
        <f t="shared" si="8"/>
        <v>432.3785645568438</v>
      </c>
      <c r="G89" s="76">
        <f t="shared" si="9"/>
        <v>28.126811738898162</v>
      </c>
      <c r="H89" s="77">
        <f t="shared" si="10"/>
        <v>33000</v>
      </c>
      <c r="I89" s="77">
        <f t="shared" si="11"/>
        <v>45000</v>
      </c>
      <c r="Y89" s="78"/>
    </row>
    <row r="90" spans="1:25" x14ac:dyDescent="0.3">
      <c r="A90" s="109">
        <f t="shared" si="6"/>
        <v>40000</v>
      </c>
      <c r="B90" s="65"/>
      <c r="C90" s="79"/>
      <c r="D90" s="73"/>
      <c r="E90" s="74">
        <f t="shared" si="7"/>
        <v>62053.090294330956</v>
      </c>
      <c r="F90" s="75">
        <f t="shared" si="8"/>
        <v>431.50843963709389</v>
      </c>
      <c r="G90" s="76">
        <f t="shared" si="9"/>
        <v>27.901083050157119</v>
      </c>
      <c r="H90" s="77">
        <f t="shared" si="10"/>
        <v>34000</v>
      </c>
      <c r="I90" s="77">
        <f t="shared" si="11"/>
        <v>46000</v>
      </c>
      <c r="Y90" s="78"/>
    </row>
    <row r="91" spans="1:25" x14ac:dyDescent="0.3">
      <c r="A91" s="109">
        <f t="shared" si="6"/>
        <v>41000</v>
      </c>
      <c r="B91" s="65"/>
      <c r="C91" s="79"/>
      <c r="D91" s="73"/>
      <c r="E91" s="74">
        <f t="shared" si="7"/>
        <v>59796.867501496905</v>
      </c>
      <c r="F91" s="75">
        <f t="shared" si="8"/>
        <v>430.60548363841656</v>
      </c>
      <c r="G91" s="76">
        <f t="shared" si="9"/>
        <v>27.66827664206436</v>
      </c>
      <c r="H91" s="77">
        <f t="shared" si="10"/>
        <v>35000</v>
      </c>
      <c r="I91" s="77">
        <f t="shared" si="11"/>
        <v>47000</v>
      </c>
      <c r="Y91" s="78"/>
    </row>
    <row r="92" spans="1:25" x14ac:dyDescent="0.3">
      <c r="A92" s="109">
        <f t="shared" si="6"/>
        <v>42000</v>
      </c>
      <c r="B92" s="65"/>
      <c r="C92" s="79"/>
      <c r="D92" s="73"/>
      <c r="E92" s="74">
        <f t="shared" si="7"/>
        <v>57622.679966967626</v>
      </c>
      <c r="F92" s="75">
        <f t="shared" si="8"/>
        <v>429.668457796447</v>
      </c>
      <c r="G92" s="76">
        <f t="shared" si="9"/>
        <v>27.428229645590765</v>
      </c>
      <c r="H92" s="77">
        <f t="shared" si="10"/>
        <v>36000</v>
      </c>
      <c r="I92" s="77">
        <f t="shared" si="11"/>
        <v>48000</v>
      </c>
      <c r="T92" s="78"/>
      <c r="U92" s="78"/>
      <c r="V92" s="78"/>
      <c r="W92" s="78"/>
      <c r="X92" s="78"/>
    </row>
    <row r="93" spans="1:25" x14ac:dyDescent="0.3">
      <c r="A93" s="109">
        <f t="shared" si="6"/>
        <v>43000</v>
      </c>
      <c r="B93" s="65"/>
      <c r="C93" s="79"/>
      <c r="D93" s="73"/>
      <c r="E93" s="74">
        <f t="shared" si="7"/>
        <v>55527.544925199516</v>
      </c>
      <c r="F93" s="75">
        <f t="shared" si="8"/>
        <v>428.69607660643896</v>
      </c>
      <c r="G93" s="76">
        <f t="shared" si="9"/>
        <v>27.180780310311032</v>
      </c>
      <c r="H93" s="77">
        <f t="shared" si="10"/>
        <v>37000</v>
      </c>
      <c r="I93" s="77">
        <f t="shared" si="11"/>
        <v>49000</v>
      </c>
      <c r="T93" s="78"/>
      <c r="U93" s="78"/>
      <c r="V93" s="78"/>
      <c r="W93" s="78"/>
      <c r="X93" s="78"/>
    </row>
    <row r="94" spans="1:25" x14ac:dyDescent="0.3">
      <c r="A94" s="109">
        <f t="shared" si="6"/>
        <v>44000</v>
      </c>
      <c r="B94" s="65"/>
      <c r="C94" s="79"/>
      <c r="D94" s="73"/>
      <c r="E94" s="74">
        <f t="shared" si="7"/>
        <v>53508.588062678893</v>
      </c>
      <c r="F94" s="75">
        <f t="shared" si="8"/>
        <v>427.68700605968223</v>
      </c>
      <c r="G94" s="76">
        <f t="shared" si="9"/>
        <v>26.92576851985692</v>
      </c>
      <c r="H94" s="77">
        <f t="shared" si="10"/>
        <v>38000</v>
      </c>
      <c r="I94" s="77">
        <f t="shared" si="11"/>
        <v>50000</v>
      </c>
      <c r="T94" s="78"/>
      <c r="U94" s="78"/>
      <c r="V94" s="78"/>
      <c r="W94" s="78"/>
      <c r="X94" s="78"/>
    </row>
    <row r="95" spans="1:25" x14ac:dyDescent="0.3">
      <c r="A95" s="109">
        <f t="shared" si="6"/>
        <v>45000</v>
      </c>
      <c r="B95" s="65"/>
      <c r="C95" s="79"/>
      <c r="D95" s="73"/>
      <c r="E95" s="74">
        <f t="shared" si="7"/>
        <v>51563.03957465438</v>
      </c>
      <c r="F95" s="75">
        <f t="shared" si="8"/>
        <v>426.63986181337731</v>
      </c>
      <c r="G95" s="76">
        <f t="shared" si="9"/>
        <v>26.663036353581582</v>
      </c>
      <c r="H95" s="77">
        <f t="shared" si="10"/>
        <v>39000</v>
      </c>
      <c r="I95" s="77">
        <f t="shared" si="11"/>
        <v>51000</v>
      </c>
      <c r="T95" s="78"/>
      <c r="U95" s="78"/>
      <c r="V95" s="78"/>
      <c r="W95" s="78"/>
      <c r="X95" s="78"/>
    </row>
    <row r="96" spans="1:25" x14ac:dyDescent="0.3">
      <c r="A96" s="109">
        <f t="shared" si="6"/>
        <v>46000</v>
      </c>
      <c r="B96" s="65"/>
      <c r="C96" s="79"/>
      <c r="D96" s="73"/>
      <c r="E96" s="74">
        <f t="shared" si="7"/>
        <v>49688.230365244752</v>
      </c>
      <c r="F96" s="75">
        <f t="shared" si="8"/>
        <v>425.5532072914574</v>
      </c>
      <c r="G96" s="76">
        <f t="shared" si="9"/>
        <v>26.392428697168725</v>
      </c>
      <c r="H96" s="77">
        <f t="shared" si="10"/>
        <v>40000</v>
      </c>
      <c r="I96" s="77">
        <f t="shared" si="11"/>
        <v>52000</v>
      </c>
      <c r="T96" s="78"/>
      <c r="U96" s="78"/>
      <c r="V96" s="78"/>
      <c r="W96" s="78"/>
      <c r="X96" s="78"/>
    </row>
    <row r="97" spans="1:24" x14ac:dyDescent="0.3">
      <c r="A97" s="109">
        <f t="shared" si="6"/>
        <v>47000</v>
      </c>
      <c r="B97" s="65"/>
      <c r="C97" s="79"/>
      <c r="D97" s="73"/>
      <c r="E97" s="74">
        <f t="shared" si="7"/>
        <v>47881.588385709118</v>
      </c>
      <c r="F97" s="75">
        <f t="shared" si="8"/>
        <v>424.42555171375096</v>
      </c>
      <c r="G97" s="76">
        <f t="shared" si="9"/>
        <v>26.113793904983329</v>
      </c>
      <c r="H97" s="77">
        <f t="shared" si="10"/>
        <v>41000</v>
      </c>
      <c r="I97" s="77">
        <f t="shared" si="11"/>
        <v>53000</v>
      </c>
      <c r="T97" s="78"/>
      <c r="U97" s="78"/>
      <c r="V97" s="78"/>
      <c r="W97" s="78"/>
      <c r="X97" s="78"/>
    </row>
    <row r="98" spans="1:24" x14ac:dyDescent="0.3">
      <c r="A98" s="109">
        <f t="shared" si="6"/>
        <v>48000</v>
      </c>
      <c r="B98" s="65"/>
      <c r="C98" s="79"/>
      <c r="D98" s="73"/>
      <c r="E98" s="74">
        <f t="shared" si="7"/>
        <v>46140.635105856047</v>
      </c>
      <c r="F98" s="75">
        <f t="shared" si="8"/>
        <v>423.25534805078195</v>
      </c>
      <c r="G98" s="76">
        <f t="shared" si="9"/>
        <v>25.826984517012541</v>
      </c>
      <c r="H98" s="77">
        <f t="shared" si="10"/>
        <v>42000</v>
      </c>
      <c r="I98" s="77">
        <f t="shared" si="11"/>
        <v>54000</v>
      </c>
      <c r="T98" s="78"/>
      <c r="U98" s="78"/>
      <c r="V98" s="78"/>
      <c r="W98" s="78"/>
      <c r="X98" s="78"/>
    </row>
    <row r="99" spans="1:24" x14ac:dyDescent="0.3">
      <c r="A99" s="109">
        <f t="shared" si="6"/>
        <v>49000</v>
      </c>
      <c r="B99" s="65"/>
      <c r="C99" s="79"/>
      <c r="D99" s="73"/>
      <c r="E99" s="74">
        <f t="shared" si="7"/>
        <v>44462.98211375063</v>
      </c>
      <c r="F99" s="75">
        <f t="shared" si="8"/>
        <v>422.04099090140193</v>
      </c>
      <c r="G99" s="76">
        <f t="shared" si="9"/>
        <v>25.531858033280734</v>
      </c>
      <c r="H99" s="77">
        <f t="shared" si="10"/>
        <v>43000</v>
      </c>
      <c r="I99" s="77">
        <f t="shared" si="11"/>
        <v>55000</v>
      </c>
      <c r="T99" s="78"/>
      <c r="U99" s="78"/>
      <c r="V99" s="78"/>
      <c r="W99" s="78"/>
      <c r="X99" s="78"/>
    </row>
    <row r="100" spans="1:24" x14ac:dyDescent="0.3">
      <c r="A100" s="109">
        <f t="shared" si="6"/>
        <v>50000</v>
      </c>
      <c r="B100" s="65"/>
      <c r="C100" s="79"/>
      <c r="D100" s="73"/>
      <c r="E100" s="74">
        <f t="shared" si="7"/>
        <v>42846.327839054808</v>
      </c>
      <c r="F100" s="75">
        <f t="shared" si="8"/>
        <v>420.78081429034182</v>
      </c>
      <c r="G100" s="76">
        <f t="shared" si="9"/>
        <v>25.228277748640327</v>
      </c>
      <c r="H100" s="77">
        <f t="shared" si="10"/>
        <v>44000</v>
      </c>
      <c r="I100" s="77">
        <f t="shared" si="11"/>
        <v>56000</v>
      </c>
      <c r="T100" s="78"/>
      <c r="U100" s="78"/>
      <c r="V100" s="78"/>
      <c r="W100" s="78"/>
      <c r="X100" s="78"/>
    </row>
    <row r="101" spans="1:24" x14ac:dyDescent="0.3">
      <c r="A101" s="109">
        <f t="shared" si="6"/>
        <v>51000</v>
      </c>
      <c r="B101" s="65"/>
      <c r="C101" s="79"/>
      <c r="D101" s="73"/>
      <c r="E101" s="74">
        <f t="shared" si="7"/>
        <v>41288.454395505345</v>
      </c>
      <c r="F101" s="75">
        <f t="shared" si="8"/>
        <v>419.47308938266235</v>
      </c>
      <c r="G101" s="76">
        <f t="shared" si="9"/>
        <v>24.916113650834976</v>
      </c>
      <c r="H101" s="77">
        <f t="shared" si="10"/>
        <v>45000</v>
      </c>
      <c r="I101" s="77">
        <f t="shared" si="11"/>
        <v>57000</v>
      </c>
      <c r="T101" s="78"/>
      <c r="U101" s="78"/>
      <c r="V101" s="78"/>
      <c r="W101" s="78"/>
      <c r="X101" s="78"/>
    </row>
    <row r="102" spans="1:24" x14ac:dyDescent="0.3">
      <c r="A102" s="109">
        <f t="shared" si="6"/>
        <v>52000</v>
      </c>
      <c r="B102" s="65"/>
      <c r="C102" s="79"/>
      <c r="D102" s="73"/>
      <c r="E102" s="74">
        <f t="shared" si="7"/>
        <v>39787.224538198163</v>
      </c>
      <c r="F102" s="75">
        <f t="shared" si="8"/>
        <v>418.11602211196708</v>
      </c>
      <c r="G102" s="76">
        <f t="shared" si="9"/>
        <v>24.595243384701302</v>
      </c>
      <c r="H102" s="77">
        <f t="shared" si="10"/>
        <v>46000</v>
      </c>
      <c r="I102" s="77">
        <f t="shared" si="11"/>
        <v>58000</v>
      </c>
      <c r="T102" s="78"/>
      <c r="U102" s="78"/>
      <c r="V102" s="78"/>
      <c r="W102" s="78"/>
      <c r="X102" s="78"/>
    </row>
    <row r="103" spans="1:24" x14ac:dyDescent="0.3">
      <c r="A103" s="109">
        <f t="shared" si="6"/>
        <v>53000</v>
      </c>
      <c r="B103" s="65"/>
      <c r="C103" s="79"/>
      <c r="D103" s="73"/>
      <c r="E103" s="74">
        <f t="shared" si="7"/>
        <v>38340.57873150432</v>
      </c>
      <c r="F103" s="75">
        <f t="shared" si="8"/>
        <v>416.70775071912499</v>
      </c>
      <c r="G103" s="76">
        <f t="shared" si="9"/>
        <v>24.265553285313544</v>
      </c>
      <c r="H103" s="77">
        <f t="shared" si="10"/>
        <v>47000</v>
      </c>
      <c r="I103" s="77">
        <f t="shared" si="11"/>
        <v>59000</v>
      </c>
      <c r="T103" s="78"/>
      <c r="U103" s="78"/>
      <c r="V103" s="78"/>
      <c r="W103" s="78"/>
      <c r="X103" s="78"/>
    </row>
    <row r="104" spans="1:24" x14ac:dyDescent="0.3">
      <c r="A104" s="109">
        <f t="shared" si="6"/>
        <v>54000</v>
      </c>
      <c r="B104" s="65"/>
      <c r="C104" s="79"/>
      <c r="D104" s="73"/>
      <c r="E104" s="74">
        <f t="shared" si="7"/>
        <v>36946.532323595267</v>
      </c>
      <c r="F104" s="75">
        <f t="shared" si="8"/>
        <v>415.24634319812446</v>
      </c>
      <c r="G104" s="76">
        <f t="shared" si="9"/>
        <v>23.926939482778145</v>
      </c>
      <c r="H104" s="77">
        <f t="shared" si="10"/>
        <v>48000</v>
      </c>
      <c r="I104" s="77">
        <f t="shared" si="11"/>
        <v>60000</v>
      </c>
      <c r="T104" s="78"/>
      <c r="U104" s="78"/>
      <c r="V104" s="78"/>
      <c r="W104" s="78"/>
      <c r="X104" s="78"/>
    </row>
    <row r="105" spans="1:24" x14ac:dyDescent="0.3">
      <c r="A105" s="109">
        <f t="shared" si="6"/>
        <v>55000</v>
      </c>
      <c r="B105" s="65"/>
      <c r="C105" s="79"/>
      <c r="D105" s="73"/>
      <c r="E105" s="74">
        <f t="shared" ref="E105:E136" si="12">IF(A105&lt;=$C$21,$C$17*EXP(-A105/$C$19),$C$18*EXP(-(A105-$C$21)/$C$20))</f>
        <v>35603.172823701163</v>
      </c>
      <c r="F105" s="75">
        <f t="shared" ref="F105:F136" si="13">IF(A105&lt;=$C$21,IF($C$12*(1-$C$34*(EXP(A105/$C$19)-1))&gt;0,$C$12*(1-$C$34*(EXP(A105/$C$19)-1)),0),IF($C$38*(1-$C$36*(EXP((A105-$C$21)/$C$20)-1))&gt;0,$C$38*(1-$C$36*(EXP((A105-$C$21)/$C$20)-1)),0))</f>
        <v>413.72979464555709</v>
      </c>
      <c r="G105" s="76">
        <f t="shared" ref="G105:G136" si="14">IF(A105&lt;=$C$21,($C$5-$C$8)*(F105/$C$12)^(1/$C$11)+$C$8, ($C$37-$C$8)*(F105/$C$38)^(1/$C$11)+$C$8)</f>
        <v>23.579309081247793</v>
      </c>
      <c r="H105" s="77">
        <f t="shared" ref="H105:H136" si="15">A105-$C$6/2</f>
        <v>49000</v>
      </c>
      <c r="I105" s="77">
        <f t="shared" ref="I105:I136" si="16">A105+$C$6/2</f>
        <v>61000</v>
      </c>
      <c r="T105" s="78"/>
      <c r="U105" s="78"/>
      <c r="V105" s="78"/>
      <c r="W105" s="78"/>
      <c r="X105" s="78"/>
    </row>
    <row r="106" spans="1:24" x14ac:dyDescent="0.3">
      <c r="A106" s="109">
        <f t="shared" si="6"/>
        <v>56000</v>
      </c>
      <c r="B106" s="65"/>
      <c r="C106" s="79"/>
      <c r="D106" s="73"/>
      <c r="E106" s="74">
        <f t="shared" si="12"/>
        <v>34308.657278366882</v>
      </c>
      <c r="F106" s="75">
        <f t="shared" si="13"/>
        <v>412.15602451009232</v>
      </c>
      <c r="G106" s="76">
        <f t="shared" si="14"/>
        <v>23.222581414536542</v>
      </c>
      <c r="H106" s="77">
        <f t="shared" si="15"/>
        <v>50000</v>
      </c>
      <c r="I106" s="77">
        <f t="shared" si="16"/>
        <v>62000</v>
      </c>
      <c r="T106" s="78"/>
      <c r="U106" s="78"/>
      <c r="V106" s="78"/>
      <c r="W106" s="78"/>
      <c r="X106" s="78"/>
    </row>
    <row r="107" spans="1:24" x14ac:dyDescent="0.3">
      <c r="A107" s="109">
        <f t="shared" si="6"/>
        <v>57000</v>
      </c>
      <c r="B107" s="65"/>
      <c r="C107" s="79"/>
      <c r="D107" s="73"/>
      <c r="E107" s="74">
        <f t="shared" si="12"/>
        <v>33061.209743106017</v>
      </c>
      <c r="F107" s="75">
        <f t="shared" si="13"/>
        <v>410.52287373817154</v>
      </c>
      <c r="G107" s="76">
        <f t="shared" si="14"/>
        <v>22.856689380478134</v>
      </c>
      <c r="H107" s="77">
        <f t="shared" si="15"/>
        <v>51000</v>
      </c>
      <c r="I107" s="77">
        <f t="shared" si="16"/>
        <v>63000</v>
      </c>
      <c r="T107" s="78"/>
      <c r="U107" s="78"/>
      <c r="V107" s="78"/>
      <c r="W107" s="78"/>
      <c r="X107" s="78"/>
    </row>
    <row r="108" spans="1:24" x14ac:dyDescent="0.3">
      <c r="A108" s="109">
        <f t="shared" si="6"/>
        <v>58000</v>
      </c>
      <c r="B108" s="65"/>
      <c r="C108" s="79"/>
      <c r="D108" s="73"/>
      <c r="E108" s="74">
        <f t="shared" si="12"/>
        <v>31859.118845984685</v>
      </c>
      <c r="F108" s="75">
        <f t="shared" si="13"/>
        <v>408.8281018120046</v>
      </c>
      <c r="G108" s="76">
        <f t="shared" si="14"/>
        <v>22.48158085586503</v>
      </c>
      <c r="H108" s="77">
        <f t="shared" si="15"/>
        <v>52000</v>
      </c>
      <c r="I108" s="77">
        <f t="shared" si="16"/>
        <v>64000</v>
      </c>
      <c r="T108" s="78"/>
      <c r="U108" s="78"/>
      <c r="V108" s="78"/>
      <c r="W108" s="78"/>
      <c r="X108" s="78"/>
    </row>
    <row r="109" spans="1:24" x14ac:dyDescent="0.3">
      <c r="A109" s="109">
        <f t="shared" si="6"/>
        <v>59000</v>
      </c>
      <c r="B109" s="65"/>
      <c r="C109" s="79"/>
      <c r="D109" s="73"/>
      <c r="E109" s="74">
        <f t="shared" si="12"/>
        <v>30700.735439792174</v>
      </c>
      <c r="F109" s="75">
        <f t="shared" si="13"/>
        <v>407.06938367580625</v>
      </c>
      <c r="G109" s="76">
        <f t="shared" si="14"/>
        <v>22.097220193431269</v>
      </c>
      <c r="H109" s="77">
        <f t="shared" si="15"/>
        <v>53000</v>
      </c>
      <c r="I109" s="77">
        <f t="shared" si="16"/>
        <v>65000</v>
      </c>
      <c r="T109" s="78"/>
      <c r="U109" s="78"/>
      <c r="V109" s="78"/>
      <c r="W109" s="78"/>
      <c r="X109" s="78"/>
    </row>
    <row r="110" spans="1:24" x14ac:dyDescent="0.3">
      <c r="A110" s="109">
        <f t="shared" si="6"/>
        <v>60000</v>
      </c>
      <c r="B110" s="65"/>
      <c r="C110" s="79"/>
      <c r="D110" s="73"/>
      <c r="E110" s="74">
        <f t="shared" si="12"/>
        <v>29584.470339577569</v>
      </c>
      <c r="F110" s="75">
        <f t="shared" si="13"/>
        <v>405.24430654605425</v>
      </c>
      <c r="G110" s="76">
        <f t="shared" si="14"/>
        <v>21.703589801886448</v>
      </c>
      <c r="H110" s="77">
        <f t="shared" si="15"/>
        <v>54000</v>
      </c>
      <c r="I110" s="77">
        <f t="shared" si="16"/>
        <v>66000</v>
      </c>
      <c r="T110" s="78"/>
      <c r="U110" s="78"/>
      <c r="V110" s="78"/>
      <c r="W110" s="78"/>
      <c r="X110" s="78"/>
    </row>
    <row r="111" spans="1:24" x14ac:dyDescent="0.3">
      <c r="A111" s="109">
        <f t="shared" si="6"/>
        <v>61000</v>
      </c>
      <c r="B111" s="65"/>
      <c r="C111" s="79"/>
      <c r="D111" s="73"/>
      <c r="E111" s="74">
        <f t="shared" si="12"/>
        <v>28508.792142448765</v>
      </c>
      <c r="F111" s="75">
        <f t="shared" si="13"/>
        <v>403.35036660139434</v>
      </c>
      <c r="G111" s="76">
        <f t="shared" si="14"/>
        <v>21.300691809461458</v>
      </c>
      <c r="H111" s="77">
        <f t="shared" si="15"/>
        <v>55000</v>
      </c>
      <c r="I111" s="77">
        <f t="shared" si="16"/>
        <v>67000</v>
      </c>
      <c r="T111" s="78"/>
      <c r="U111" s="78"/>
      <c r="V111" s="78"/>
      <c r="W111" s="78"/>
      <c r="X111" s="78"/>
    </row>
    <row r="112" spans="1:24" x14ac:dyDescent="0.3">
      <c r="A112" s="109">
        <f t="shared" si="6"/>
        <v>62000</v>
      </c>
      <c r="B112" s="65"/>
      <c r="C112" s="79"/>
      <c r="D112" s="73"/>
      <c r="E112" s="74">
        <f t="shared" si="12"/>
        <v>27472.225126642337</v>
      </c>
      <c r="F112" s="75">
        <f t="shared" si="13"/>
        <v>401.38496554765055</v>
      </c>
      <c r="G112" s="76">
        <f t="shared" si="14"/>
        <v>20.888549810777036</v>
      </c>
      <c r="H112" s="77">
        <f t="shared" si="15"/>
        <v>56000</v>
      </c>
      <c r="I112" s="77">
        <f t="shared" si="16"/>
        <v>68000</v>
      </c>
      <c r="T112" s="78"/>
      <c r="U112" s="78"/>
      <c r="V112" s="78"/>
      <c r="W112" s="78"/>
      <c r="X112" s="78"/>
    </row>
    <row r="113" spans="1:24" x14ac:dyDescent="0.3">
      <c r="A113" s="109">
        <f t="shared" si="6"/>
        <v>63000</v>
      </c>
      <c r="B113" s="65"/>
      <c r="C113" s="79"/>
      <c r="D113" s="73"/>
      <c r="E113" s="74">
        <f t="shared" si="12"/>
        <v>26473.34722698258</v>
      </c>
      <c r="F113" s="75">
        <f t="shared" si="13"/>
        <v>399.34540705322797</v>
      </c>
      <c r="G113" s="76">
        <f t="shared" si="14"/>
        <v>20.467210696081398</v>
      </c>
      <c r="H113" s="77">
        <f t="shared" si="15"/>
        <v>57000</v>
      </c>
      <c r="I113" s="77">
        <f t="shared" si="16"/>
        <v>69000</v>
      </c>
      <c r="T113" s="78"/>
      <c r="U113" s="78"/>
      <c r="V113" s="78"/>
      <c r="W113" s="78"/>
      <c r="X113" s="78"/>
    </row>
    <row r="114" spans="1:24" x14ac:dyDescent="0.3">
      <c r="A114" s="109">
        <f t="shared" si="6"/>
        <v>64000</v>
      </c>
      <c r="B114" s="65"/>
      <c r="C114" s="79"/>
      <c r="D114" s="73"/>
      <c r="E114" s="74">
        <f t="shared" si="12"/>
        <v>25510.788083951724</v>
      </c>
      <c r="F114" s="75">
        <f t="shared" si="13"/>
        <v>397.22889305001866</v>
      </c>
      <c r="G114" s="76">
        <f t="shared" si="14"/>
        <v>20.03674656101019</v>
      </c>
      <c r="H114" s="77">
        <f t="shared" si="15"/>
        <v>58000</v>
      </c>
      <c r="I114" s="77">
        <f t="shared" si="16"/>
        <v>70000</v>
      </c>
      <c r="T114" s="78"/>
      <c r="U114" s="78"/>
      <c r="V114" s="78"/>
      <c r="W114" s="78"/>
      <c r="X114" s="78"/>
    </row>
    <row r="115" spans="1:24" x14ac:dyDescent="0.3">
      <c r="A115" s="109">
        <f t="shared" si="6"/>
        <v>65000</v>
      </c>
      <c r="B115" s="65"/>
      <c r="C115" s="79"/>
      <c r="D115" s="73"/>
      <c r="E115" s="74">
        <f t="shared" si="12"/>
        <v>24583.227163695192</v>
      </c>
      <c r="F115" s="75">
        <f t="shared" si="13"/>
        <v>395.03251989473455</v>
      </c>
      <c r="G115" s="76">
        <f t="shared" si="14"/>
        <v>19.597256693984551</v>
      </c>
      <c r="H115" s="77">
        <f t="shared" si="15"/>
        <v>59000</v>
      </c>
      <c r="I115" s="77">
        <f t="shared" si="16"/>
        <v>71000</v>
      </c>
      <c r="T115" s="78"/>
      <c r="U115" s="78"/>
      <c r="V115" s="78"/>
      <c r="W115" s="78"/>
      <c r="X115" s="78"/>
    </row>
    <row r="116" spans="1:24" x14ac:dyDescent="0.3">
      <c r="A116" s="109">
        <f t="shared" si="6"/>
        <v>66000</v>
      </c>
      <c r="B116" s="65"/>
      <c r="C116" s="79"/>
      <c r="D116" s="73"/>
      <c r="E116" s="74">
        <f t="shared" si="12"/>
        <v>23689.391946382679</v>
      </c>
      <c r="F116" s="75">
        <f t="shared" si="13"/>
        <v>392.7532743854029</v>
      </c>
      <c r="G116" s="76">
        <f t="shared" si="14"/>
        <v>19.148869637167596</v>
      </c>
      <c r="H116" s="77">
        <f t="shared" si="15"/>
        <v>60000</v>
      </c>
      <c r="I116" s="77">
        <f t="shared" si="16"/>
        <v>72000</v>
      </c>
      <c r="T116" s="78"/>
      <c r="U116" s="78"/>
      <c r="V116" s="78"/>
      <c r="W116" s="78"/>
      <c r="X116" s="78"/>
    </row>
    <row r="117" spans="1:24" x14ac:dyDescent="0.3">
      <c r="A117" s="109">
        <f t="shared" ref="A117:A176" si="17">A116+$C$4</f>
        <v>67000</v>
      </c>
      <c r="B117" s="65"/>
      <c r="C117" s="79"/>
      <c r="D117" s="73"/>
      <c r="E117" s="74">
        <f t="shared" si="12"/>
        <v>22828.056180439522</v>
      </c>
      <c r="F117" s="75">
        <f t="shared" si="13"/>
        <v>390.38802962755733</v>
      </c>
      <c r="G117" s="76">
        <f t="shared" si="14"/>
        <v>18.691745315526926</v>
      </c>
      <c r="H117" s="77">
        <f t="shared" si="15"/>
        <v>61000</v>
      </c>
      <c r="I117" s="77">
        <f t="shared" si="16"/>
        <v>73000</v>
      </c>
      <c r="T117" s="78"/>
      <c r="U117" s="78"/>
      <c r="V117" s="78"/>
      <c r="W117" s="78"/>
      <c r="X117" s="78"/>
    </row>
    <row r="118" spans="1:24" x14ac:dyDescent="0.3">
      <c r="A118" s="109">
        <f t="shared" si="17"/>
        <v>68000</v>
      </c>
      <c r="B118" s="65"/>
      <c r="C118" s="79"/>
      <c r="D118" s="73"/>
      <c r="E118" s="74">
        <f t="shared" si="12"/>
        <v>21998.038200253464</v>
      </c>
      <c r="F118" s="75">
        <f t="shared" si="13"/>
        <v>387.9335407444546</v>
      </c>
      <c r="G118" s="76">
        <f t="shared" si="14"/>
        <v>18.22607722698433</v>
      </c>
      <c r="H118" s="77">
        <f t="shared" si="15"/>
        <v>62000</v>
      </c>
      <c r="I118" s="77">
        <f t="shared" si="16"/>
        <v>74000</v>
      </c>
      <c r="T118" s="78"/>
      <c r="U118" s="78"/>
      <c r="V118" s="78"/>
      <c r="W118" s="78"/>
      <c r="X118" s="78"/>
    </row>
    <row r="119" spans="1:24" x14ac:dyDescent="0.3">
      <c r="A119" s="109">
        <f t="shared" si="17"/>
        <v>69000</v>
      </c>
      <c r="B119" s="65"/>
      <c r="C119" s="79"/>
      <c r="D119" s="73"/>
      <c r="E119" s="74">
        <f t="shared" si="12"/>
        <v>21198.199305048918</v>
      </c>
      <c r="F119" s="75">
        <f t="shared" si="13"/>
        <v>385.38644042543228</v>
      </c>
      <c r="G119" s="76">
        <f t="shared" si="14"/>
        <v>17.752094684854434</v>
      </c>
      <c r="H119" s="77">
        <f t="shared" si="15"/>
        <v>63000</v>
      </c>
      <c r="I119" s="77">
        <f t="shared" si="16"/>
        <v>75000</v>
      </c>
      <c r="T119" s="78"/>
      <c r="U119" s="78"/>
      <c r="V119" s="78"/>
      <c r="W119" s="78"/>
      <c r="X119" s="78"/>
    </row>
    <row r="120" spans="1:24" x14ac:dyDescent="0.3">
      <c r="A120" s="109">
        <f t="shared" si="17"/>
        <v>70000</v>
      </c>
      <c r="B120" s="65"/>
      <c r="C120" s="79"/>
      <c r="D120" s="73"/>
      <c r="E120" s="74">
        <f t="shared" si="12"/>
        <v>20427.442196704553</v>
      </c>
      <c r="F120" s="75">
        <f t="shared" si="13"/>
        <v>382.74323430629806</v>
      </c>
      <c r="G120" s="76">
        <f t="shared" si="14"/>
        <v>17.270065101760615</v>
      </c>
      <c r="H120" s="77">
        <f t="shared" si="15"/>
        <v>64000</v>
      </c>
      <c r="I120" s="77">
        <f t="shared" si="16"/>
        <v>76000</v>
      </c>
      <c r="T120" s="78"/>
      <c r="U120" s="78"/>
      <c r="V120" s="78"/>
      <c r="W120" s="78"/>
      <c r="X120" s="78"/>
    </row>
    <row r="121" spans="1:24" x14ac:dyDescent="0.3">
      <c r="A121" s="109">
        <f t="shared" si="17"/>
        <v>71000</v>
      </c>
      <c r="B121" s="65"/>
      <c r="C121" s="79"/>
      <c r="D121" s="73"/>
      <c r="E121" s="74">
        <f t="shared" si="12"/>
        <v>19684.709474371219</v>
      </c>
      <c r="F121" s="75">
        <f t="shared" si="13"/>
        <v>380.00029617541588</v>
      </c>
      <c r="G121" s="76">
        <f t="shared" si="14"/>
        <v>16.780296301950255</v>
      </c>
      <c r="H121" s="77">
        <f t="shared" si="15"/>
        <v>65000</v>
      </c>
      <c r="I121" s="77">
        <f t="shared" si="16"/>
        <v>77000</v>
      </c>
      <c r="T121" s="78"/>
      <c r="U121" s="78"/>
      <c r="V121" s="78"/>
      <c r="W121" s="78"/>
      <c r="X121" s="78"/>
    </row>
    <row r="122" spans="1:24" x14ac:dyDescent="0.3">
      <c r="A122" s="109">
        <f t="shared" si="17"/>
        <v>72000</v>
      </c>
      <c r="B122" s="65"/>
      <c r="C122" s="79"/>
      <c r="D122" s="73"/>
      <c r="E122" s="74">
        <f t="shared" si="12"/>
        <v>18968.982183824821</v>
      </c>
      <c r="F122" s="75">
        <f t="shared" si="13"/>
        <v>377.15386299890991</v>
      </c>
      <c r="G122" s="76">
        <f t="shared" si="14"/>
        <v>16.283138846388837</v>
      </c>
      <c r="H122" s="77">
        <f t="shared" si="15"/>
        <v>66000</v>
      </c>
      <c r="I122" s="77">
        <f t="shared" si="16"/>
        <v>78000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3">
      <c r="A123" s="109">
        <f t="shared" si="17"/>
        <v>73000</v>
      </c>
      <c r="B123" s="65"/>
      <c r="C123" s="79"/>
      <c r="D123" s="73"/>
      <c r="E123" s="74">
        <f t="shared" si="12"/>
        <v>18279.278419564132</v>
      </c>
      <c r="F123" s="75">
        <f t="shared" si="13"/>
        <v>374.20002975816226</v>
      </c>
      <c r="G123" s="76">
        <f t="shared" si="14"/>
        <v>15.778988352174339</v>
      </c>
      <c r="H123" s="77">
        <f t="shared" si="15"/>
        <v>67000</v>
      </c>
      <c r="I123" s="77">
        <f t="shared" si="16"/>
        <v>79000</v>
      </c>
      <c r="J123" s="78"/>
      <c r="K123" s="78"/>
      <c r="L123" s="78"/>
      <c r="M123" s="78"/>
      <c r="N123" s="80"/>
      <c r="O123" s="80"/>
      <c r="P123" s="80"/>
      <c r="Q123" s="80"/>
      <c r="R123" s="78"/>
      <c r="S123" s="80"/>
      <c r="T123" s="78"/>
      <c r="U123" s="78"/>
      <c r="V123" s="78"/>
      <c r="W123" s="78"/>
      <c r="X123" s="78"/>
    </row>
    <row r="124" spans="1:24" x14ac:dyDescent="0.3">
      <c r="A124" s="109">
        <f t="shared" si="17"/>
        <v>74000</v>
      </c>
      <c r="B124" s="65"/>
      <c r="C124" s="79"/>
      <c r="D124" s="73"/>
      <c r="E124" s="74">
        <f t="shared" si="12"/>
        <v>17614.651977735692</v>
      </c>
      <c r="F124" s="75">
        <f t="shared" si="13"/>
        <v>371.13474409252228</v>
      </c>
      <c r="G124" s="76">
        <f t="shared" si="14"/>
        <v>15.26828778465646</v>
      </c>
      <c r="H124" s="77">
        <f t="shared" si="15"/>
        <v>68000</v>
      </c>
      <c r="I124" s="77">
        <f t="shared" si="16"/>
        <v>80000</v>
      </c>
      <c r="J124" s="78"/>
      <c r="K124" s="78"/>
      <c r="L124" s="78"/>
      <c r="M124" s="78"/>
      <c r="N124" s="80"/>
      <c r="O124" s="80"/>
      <c r="P124" s="80"/>
      <c r="Q124" s="80"/>
      <c r="R124" s="78"/>
      <c r="S124" s="80"/>
      <c r="T124" s="78"/>
      <c r="U124" s="78"/>
      <c r="V124" s="78"/>
      <c r="W124" s="78"/>
      <c r="X124" s="78"/>
    </row>
    <row r="125" spans="1:24" x14ac:dyDescent="0.3">
      <c r="A125" s="109">
        <f t="shared" si="17"/>
        <v>75000</v>
      </c>
      <c r="B125" s="65"/>
      <c r="C125" s="79"/>
      <c r="D125" s="73"/>
      <c r="E125" s="74">
        <f t="shared" si="12"/>
        <v>16974.191058037755</v>
      </c>
      <c r="F125" s="75">
        <f t="shared" si="13"/>
        <v>367.95380073987735</v>
      </c>
      <c r="G125" s="76">
        <f t="shared" si="14"/>
        <v>14.751529697150483</v>
      </c>
      <c r="H125" s="77">
        <f t="shared" si="15"/>
        <v>69000</v>
      </c>
      <c r="I125" s="77">
        <f t="shared" si="16"/>
        <v>81000</v>
      </c>
      <c r="J125" s="78"/>
      <c r="K125" s="78"/>
      <c r="L125" s="78"/>
      <c r="M125" s="78"/>
      <c r="N125" s="80"/>
      <c r="O125" s="80"/>
      <c r="P125" s="80"/>
      <c r="Q125" s="80"/>
      <c r="R125" s="78"/>
      <c r="S125" s="80"/>
      <c r="T125" s="78"/>
      <c r="U125" s="78"/>
      <c r="V125" s="78"/>
      <c r="W125" s="78"/>
      <c r="X125" s="78"/>
    </row>
    <row r="126" spans="1:24" x14ac:dyDescent="0.3">
      <c r="A126" s="109">
        <f t="shared" si="17"/>
        <v>76000</v>
      </c>
      <c r="B126" s="65"/>
      <c r="C126" s="79"/>
      <c r="D126" s="73"/>
      <c r="E126" s="74">
        <f t="shared" si="12"/>
        <v>16357.01701282242</v>
      </c>
      <c r="F126" s="75">
        <f t="shared" si="13"/>
        <v>364.65283576745827</v>
      </c>
      <c r="G126" s="76">
        <f t="shared" si="14"/>
        <v>14.229258389282775</v>
      </c>
      <c r="H126" s="77">
        <f t="shared" si="15"/>
        <v>70000</v>
      </c>
      <c r="I126" s="77">
        <f t="shared" si="16"/>
        <v>82000</v>
      </c>
      <c r="J126" s="78"/>
      <c r="K126" s="78"/>
      <c r="L126" s="78"/>
      <c r="M126" s="78"/>
      <c r="N126" s="80"/>
      <c r="O126" s="80"/>
      <c r="P126" s="80"/>
      <c r="Q126" s="80"/>
      <c r="R126" s="78"/>
      <c r="S126" s="80"/>
      <c r="T126" s="78"/>
      <c r="U126" s="78"/>
      <c r="V126" s="78"/>
      <c r="W126" s="78"/>
      <c r="X126" s="78"/>
    </row>
    <row r="127" spans="1:24" x14ac:dyDescent="0.3">
      <c r="A127" s="109">
        <f t="shared" si="17"/>
        <v>77000</v>
      </c>
      <c r="B127" s="65"/>
      <c r="C127" s="79"/>
      <c r="D127" s="73"/>
      <c r="E127" s="74">
        <f t="shared" si="12"/>
        <v>15762.283141679898</v>
      </c>
      <c r="F127" s="75">
        <f t="shared" si="13"/>
        <v>361.22732058496456</v>
      </c>
      <c r="G127" s="76">
        <f t="shared" si="14"/>
        <v>13.702071950777949</v>
      </c>
      <c r="H127" s="77">
        <f t="shared" si="15"/>
        <v>71000</v>
      </c>
      <c r="I127" s="77">
        <f t="shared" si="16"/>
        <v>83000</v>
      </c>
      <c r="J127" s="78"/>
      <c r="K127" s="78"/>
      <c r="L127" s="78"/>
      <c r="M127" s="78"/>
      <c r="N127" s="80"/>
      <c r="O127" s="80"/>
      <c r="P127" s="80"/>
      <c r="Q127" s="80"/>
      <c r="R127" s="78"/>
      <c r="S127" s="80"/>
      <c r="T127" s="78"/>
      <c r="U127" s="78"/>
      <c r="V127" s="78"/>
      <c r="W127" s="78"/>
      <c r="X127" s="78"/>
    </row>
    <row r="128" spans="1:24" x14ac:dyDescent="0.3">
      <c r="A128" s="109">
        <f t="shared" si="17"/>
        <v>78000</v>
      </c>
      <c r="B128" s="65"/>
      <c r="C128" s="79"/>
      <c r="D128" s="73"/>
      <c r="E128" s="74">
        <f t="shared" si="12"/>
        <v>15189.173529851088</v>
      </c>
      <c r="F128" s="75">
        <f t="shared" si="13"/>
        <v>357.67255573179614</v>
      </c>
      <c r="G128" s="76">
        <f t="shared" si="14"/>
        <v>13.170624152881835</v>
      </c>
      <c r="H128" s="77">
        <f t="shared" si="15"/>
        <v>72000</v>
      </c>
      <c r="I128" s="77">
        <f t="shared" si="16"/>
        <v>84000</v>
      </c>
      <c r="J128" s="78"/>
      <c r="K128" s="78"/>
      <c r="L128" s="78"/>
      <c r="M128" s="78"/>
      <c r="N128" s="80"/>
      <c r="O128" s="80"/>
      <c r="P128" s="80"/>
      <c r="Q128" s="80"/>
      <c r="R128" s="78"/>
      <c r="S128" s="80"/>
      <c r="T128" s="78"/>
      <c r="U128" s="78"/>
      <c r="V128" s="78"/>
      <c r="W128" s="78"/>
      <c r="X128" s="78"/>
    </row>
    <row r="129" spans="1:24" x14ac:dyDescent="0.3">
      <c r="A129" s="109">
        <f t="shared" si="17"/>
        <v>79000</v>
      </c>
      <c r="B129" s="65"/>
      <c r="C129" s="79"/>
      <c r="D129" s="73"/>
      <c r="E129" s="74">
        <f t="shared" si="12"/>
        <v>14636.901928875037</v>
      </c>
      <c r="F129" s="75">
        <f t="shared" si="13"/>
        <v>353.98366442986884</v>
      </c>
      <c r="G129" s="76">
        <f t="shared" si="14"/>
        <v>12.635626144602409</v>
      </c>
      <c r="H129" s="77">
        <f t="shared" si="15"/>
        <v>73000</v>
      </c>
      <c r="I129" s="77">
        <f t="shared" si="16"/>
        <v>85000</v>
      </c>
      <c r="J129" s="78"/>
      <c r="K129" s="78"/>
      <c r="L129" s="78"/>
      <c r="M129" s="78"/>
      <c r="N129" s="80"/>
      <c r="O129" s="80"/>
      <c r="P129" s="80"/>
      <c r="Q129" s="80"/>
      <c r="R129" s="78"/>
      <c r="S129" s="80"/>
      <c r="T129" s="78"/>
      <c r="U129" s="78"/>
      <c r="V129" s="78"/>
      <c r="W129" s="78"/>
      <c r="X129" s="78"/>
    </row>
    <row r="130" spans="1:24" x14ac:dyDescent="0.3">
      <c r="A130" s="109">
        <f t="shared" si="17"/>
        <v>80000</v>
      </c>
      <c r="B130" s="65"/>
      <c r="C130" s="79"/>
      <c r="D130" s="73"/>
      <c r="E130" s="74">
        <f t="shared" si="12"/>
        <v>14104.710677935498</v>
      </c>
      <c r="F130" s="75">
        <f t="shared" si="13"/>
        <v>350.15558589316731</v>
      </c>
      <c r="G130" s="76">
        <f t="shared" si="14"/>
        <v>12.097847905537865</v>
      </c>
      <c r="H130" s="77">
        <f t="shared" si="15"/>
        <v>74000</v>
      </c>
      <c r="I130" s="77">
        <f t="shared" si="16"/>
        <v>86000</v>
      </c>
      <c r="J130" s="78"/>
      <c r="K130" s="78"/>
      <c r="L130" s="78"/>
      <c r="M130" s="78"/>
      <c r="N130" s="80"/>
      <c r="O130" s="80"/>
      <c r="P130" s="80"/>
      <c r="Q130" s="80"/>
      <c r="R130" s="78"/>
      <c r="S130" s="80"/>
      <c r="T130" s="78"/>
      <c r="U130" s="78"/>
      <c r="V130" s="78"/>
      <c r="W130" s="78"/>
      <c r="X130" s="78"/>
    </row>
    <row r="131" spans="1:24" x14ac:dyDescent="0.3">
      <c r="A131" s="109">
        <f t="shared" si="17"/>
        <v>81000</v>
      </c>
      <c r="B131" s="65"/>
      <c r="C131" s="79"/>
      <c r="D131" s="73"/>
      <c r="E131" s="74">
        <f t="shared" si="12"/>
        <v>13591.869664426857</v>
      </c>
      <c r="F131" s="75">
        <f t="shared" si="13"/>
        <v>346.1830683848583</v>
      </c>
      <c r="G131" s="76">
        <f t="shared" si="14"/>
        <v>11.558119401255251</v>
      </c>
      <c r="H131" s="77">
        <f t="shared" si="15"/>
        <v>75000</v>
      </c>
      <c r="I131" s="77">
        <f t="shared" si="16"/>
        <v>87000</v>
      </c>
      <c r="J131" s="78"/>
      <c r="K131" s="78"/>
      <c r="L131" s="78"/>
      <c r="M131" s="78"/>
      <c r="N131" s="80"/>
      <c r="O131" s="80"/>
      <c r="P131" s="80"/>
      <c r="Q131" s="80"/>
      <c r="R131" s="78"/>
      <c r="S131" s="80"/>
      <c r="T131" s="78"/>
      <c r="U131" s="78"/>
      <c r="V131" s="78"/>
      <c r="W131" s="78"/>
      <c r="X131" s="78"/>
    </row>
    <row r="132" spans="1:24" x14ac:dyDescent="0.3">
      <c r="A132" s="109">
        <f t="shared" si="17"/>
        <v>82000</v>
      </c>
      <c r="B132" s="65"/>
      <c r="C132" s="79"/>
      <c r="D132" s="73"/>
      <c r="E132" s="74">
        <f t="shared" si="12"/>
        <v>13097.675322313467</v>
      </c>
      <c r="F132" s="75">
        <f t="shared" si="13"/>
        <v>342.06066201243851</v>
      </c>
      <c r="G132" s="76">
        <f t="shared" si="14"/>
        <v>11.017331380998858</v>
      </c>
      <c r="H132" s="77">
        <f t="shared" si="15"/>
        <v>76000</v>
      </c>
      <c r="I132" s="77">
        <f t="shared" si="16"/>
        <v>88000</v>
      </c>
      <c r="S132" s="78"/>
      <c r="T132" s="78"/>
      <c r="U132" s="78"/>
      <c r="V132" s="78"/>
      <c r="W132" s="78"/>
      <c r="X132" s="78"/>
    </row>
    <row r="133" spans="1:24" x14ac:dyDescent="0.3">
      <c r="A133" s="109">
        <f t="shared" si="17"/>
        <v>83000</v>
      </c>
      <c r="B133" s="65"/>
      <c r="C133" s="79"/>
      <c r="D133" s="73"/>
      <c r="E133" s="74">
        <f t="shared" si="12"/>
        <v>12621.449666908147</v>
      </c>
      <c r="F133" s="75">
        <f t="shared" si="13"/>
        <v>337.78271125103311</v>
      </c>
      <c r="G133" s="76">
        <f t="shared" si="14"/>
        <v>10.476435750977403</v>
      </c>
      <c r="H133" s="77">
        <f t="shared" si="15"/>
        <v>77000</v>
      </c>
      <c r="I133" s="77">
        <f t="shared" si="16"/>
        <v>89000</v>
      </c>
      <c r="S133" s="78"/>
      <c r="T133" s="78"/>
      <c r="U133" s="78"/>
      <c r="V133" s="78"/>
      <c r="W133" s="78"/>
      <c r="X133" s="78"/>
    </row>
    <row r="134" spans="1:24" x14ac:dyDescent="0.3">
      <c r="A134" s="109">
        <f t="shared" si="17"/>
        <v>84000</v>
      </c>
      <c r="B134" s="65"/>
      <c r="C134" s="79"/>
      <c r="D134" s="73"/>
      <c r="E134" s="74">
        <f t="shared" si="12"/>
        <v>12162.539364745686</v>
      </c>
      <c r="F134" s="75">
        <f t="shared" si="13"/>
        <v>333.34334718458689</v>
      </c>
      <c r="G134" s="76">
        <f t="shared" si="14"/>
        <v>9.9364454496492307</v>
      </c>
      <c r="H134" s="77">
        <f t="shared" si="15"/>
        <v>78000</v>
      </c>
      <c r="I134" s="77">
        <f t="shared" si="16"/>
        <v>90000</v>
      </c>
      <c r="S134" s="78"/>
      <c r="T134" s="78"/>
      <c r="U134" s="78"/>
      <c r="V134" s="78"/>
      <c r="W134" s="78"/>
      <c r="X134" s="78"/>
    </row>
    <row r="135" spans="1:24" x14ac:dyDescent="0.3">
      <c r="A135" s="109">
        <f t="shared" si="17"/>
        <v>85000</v>
      </c>
      <c r="B135" s="65"/>
      <c r="C135" s="79"/>
      <c r="D135" s="73"/>
      <c r="E135" s="74">
        <f t="shared" si="12"/>
        <v>11720.314837275415</v>
      </c>
      <c r="F135" s="75">
        <f t="shared" si="13"/>
        <v>328.7364794543048</v>
      </c>
      <c r="G135" s="76">
        <f t="shared" si="14"/>
        <v>9.3984337443672743</v>
      </c>
      <c r="H135" s="77">
        <f t="shared" si="15"/>
        <v>79000</v>
      </c>
      <c r="I135" s="77">
        <f t="shared" si="16"/>
        <v>91000</v>
      </c>
      <c r="S135" s="78"/>
      <c r="T135" s="78"/>
      <c r="U135" s="78"/>
      <c r="V135" s="78"/>
      <c r="W135" s="78"/>
      <c r="X135" s="78"/>
    </row>
    <row r="136" spans="1:24" x14ac:dyDescent="0.3">
      <c r="A136" s="109">
        <f t="shared" si="17"/>
        <v>86000</v>
      </c>
      <c r="B136" s="65"/>
      <c r="C136" s="79"/>
      <c r="D136" s="73"/>
      <c r="E136" s="74">
        <f t="shared" si="12"/>
        <v>11294.169397143041</v>
      </c>
      <c r="F136" s="75">
        <f t="shared" si="13"/>
        <v>323.95578790329552</v>
      </c>
      <c r="G136" s="76">
        <f t="shared" si="14"/>
        <v>8.8635328615562603</v>
      </c>
      <c r="H136" s="77">
        <f t="shared" si="15"/>
        <v>80000</v>
      </c>
      <c r="I136" s="77">
        <f t="shared" si="16"/>
        <v>92000</v>
      </c>
      <c r="S136" s="78"/>
      <c r="T136" s="78"/>
      <c r="U136" s="78"/>
      <c r="V136" s="78"/>
      <c r="W136" s="78"/>
      <c r="X136" s="78"/>
    </row>
    <row r="137" spans="1:24" x14ac:dyDescent="0.3">
      <c r="A137" s="109">
        <f t="shared" si="17"/>
        <v>87000</v>
      </c>
      <c r="B137" s="65"/>
      <c r="C137" s="79"/>
      <c r="D137" s="73"/>
      <c r="E137" s="74">
        <f t="shared" ref="E137:E168" si="18">IF(A137&lt;=$C$21,$C$17*EXP(-A137/$C$19),$C$18*EXP(-(A137-$C$21)/$C$20))</f>
        <v>10883.518415876908</v>
      </c>
      <c r="F137" s="75">
        <f t="shared" ref="F137:F169" si="19">IF(A137&lt;=$C$21,IF($C$12*(1-$C$34*(EXP(A137/$C$19)-1))&gt;0,$C$12*(1-$C$34*(EXP(A137/$C$19)-1)),0),IF($C$38*(1-$C$36*(EXP((A137-$C$21)/$C$20)-1))&gt;0,$C$38*(1-$C$36*(EXP((A137-$C$21)/$C$20)-1)),0))</f>
        <v>318.99471390595437</v>
      </c>
      <c r="G137" s="76">
        <f t="shared" ref="G137:G168" si="20">IF(A137&lt;=$C$21,($C$5-$C$8)*(F137/$C$12)^(1/$C$11)+$C$8, ($C$37-$C$8)*(F137/$C$38)^(1/$C$11)+$C$8)</f>
        <v>8.3329318554063647</v>
      </c>
      <c r="H137" s="77">
        <f t="shared" ref="H137:H168" si="21">A137-$C$6/2</f>
        <v>81000</v>
      </c>
      <c r="I137" s="77">
        <f t="shared" ref="I137:I168" si="22">A137+$C$6/2</f>
        <v>93000</v>
      </c>
      <c r="S137" s="78"/>
      <c r="T137" s="78"/>
      <c r="U137" s="78"/>
      <c r="V137" s="78"/>
      <c r="W137" s="78"/>
      <c r="X137" s="78"/>
    </row>
    <row r="138" spans="1:24" x14ac:dyDescent="0.3">
      <c r="A138" s="109">
        <f t="shared" si="17"/>
        <v>88000</v>
      </c>
      <c r="B138" s="65"/>
      <c r="C138" s="79"/>
      <c r="D138" s="73"/>
      <c r="E138" s="74">
        <f t="shared" si="18"/>
        <v>10487.798521836858</v>
      </c>
      <c r="F138" s="75">
        <f t="shared" si="19"/>
        <v>313.84645137019265</v>
      </c>
      <c r="G138" s="76">
        <f t="shared" si="20"/>
        <v>7.807873613053057</v>
      </c>
      <c r="H138" s="77">
        <f t="shared" si="21"/>
        <v>82000</v>
      </c>
      <c r="I138" s="77">
        <f t="shared" si="22"/>
        <v>94000</v>
      </c>
      <c r="S138" s="78"/>
      <c r="T138" s="78"/>
      <c r="U138" s="78"/>
      <c r="V138" s="78"/>
      <c r="W138" s="78"/>
      <c r="X138" s="78"/>
    </row>
    <row r="139" spans="1:24" x14ac:dyDescent="0.3">
      <c r="A139" s="109">
        <f t="shared" si="17"/>
        <v>89000</v>
      </c>
      <c r="B139" s="65"/>
      <c r="C139" s="79"/>
      <c r="D139" s="73"/>
      <c r="E139" s="74">
        <f t="shared" si="18"/>
        <v>10106.466827325239</v>
      </c>
      <c r="F139" s="75">
        <f t="shared" si="19"/>
        <v>308.50393740016659</v>
      </c>
      <c r="G139" s="76">
        <f t="shared" si="20"/>
        <v>7.2896508875958608</v>
      </c>
      <c r="H139" s="77">
        <f t="shared" si="21"/>
        <v>83000</v>
      </c>
      <c r="I139" s="77">
        <f t="shared" si="22"/>
        <v>95000</v>
      </c>
      <c r="S139" s="78"/>
      <c r="T139" s="78"/>
      <c r="U139" s="78"/>
      <c r="V139" s="78"/>
      <c r="W139" s="78"/>
      <c r="X139" s="78"/>
    </row>
    <row r="140" spans="1:24" x14ac:dyDescent="0.3">
      <c r="A140" s="109">
        <f t="shared" si="17"/>
        <v>90000</v>
      </c>
      <c r="B140" s="65"/>
      <c r="C140" s="79"/>
      <c r="D140" s="73"/>
      <c r="E140" s="74">
        <f t="shared" si="18"/>
        <v>9739.0001837999043</v>
      </c>
      <c r="F140" s="75">
        <f t="shared" si="19"/>
        <v>302.95984260669843</v>
      </c>
      <c r="G140" s="76">
        <f t="shared" si="20"/>
        <v>6.7796012443765781</v>
      </c>
      <c r="H140" s="77">
        <f t="shared" si="21"/>
        <v>84000</v>
      </c>
      <c r="I140" s="77">
        <f t="shared" si="22"/>
        <v>96000</v>
      </c>
      <c r="S140" s="78"/>
      <c r="T140" s="78"/>
      <c r="U140" s="78"/>
      <c r="V140" s="78"/>
      <c r="W140" s="78"/>
      <c r="X140" s="78"/>
    </row>
    <row r="141" spans="1:24" x14ac:dyDescent="0.3">
      <c r="A141" s="109">
        <f t="shared" si="17"/>
        <v>91000</v>
      </c>
      <c r="B141" s="65"/>
      <c r="C141" s="79"/>
      <c r="D141" s="73"/>
      <c r="E141" s="74">
        <f t="shared" si="18"/>
        <v>9384.8944641672497</v>
      </c>
      <c r="F141" s="75">
        <f t="shared" si="19"/>
        <v>297.20656105209542</v>
      </c>
      <c r="G141" s="76">
        <f t="shared" si="20"/>
        <v>6.2791008010507019</v>
      </c>
      <c r="H141" s="77">
        <f t="shared" si="21"/>
        <v>85000</v>
      </c>
      <c r="I141" s="77">
        <f t="shared" si="22"/>
        <v>97000</v>
      </c>
      <c r="S141" s="78"/>
      <c r="T141" s="78"/>
      <c r="U141" s="78"/>
      <c r="V141" s="78"/>
      <c r="W141" s="78"/>
      <c r="X141" s="78"/>
    </row>
    <row r="142" spans="1:24" x14ac:dyDescent="0.3">
      <c r="A142" s="109">
        <f t="shared" si="17"/>
        <v>92000</v>
      </c>
      <c r="B142" s="65"/>
      <c r="C142" s="79"/>
      <c r="D142" s="73"/>
      <c r="E142" s="74">
        <f t="shared" si="18"/>
        <v>9043.6638711708092</v>
      </c>
      <c r="F142" s="75">
        <f t="shared" si="19"/>
        <v>291.23619981557152</v>
      </c>
      <c r="G142" s="76">
        <f t="shared" si="20"/>
        <v>5.7895566385976673</v>
      </c>
      <c r="H142" s="77">
        <f t="shared" si="21"/>
        <v>86000</v>
      </c>
      <c r="I142" s="77">
        <f t="shared" si="22"/>
        <v>98000</v>
      </c>
      <c r="S142" s="78"/>
      <c r="T142" s="78"/>
      <c r="U142" s="78"/>
      <c r="V142" s="78"/>
      <c r="W142" s="78"/>
      <c r="X142" s="78"/>
    </row>
    <row r="143" spans="1:24" x14ac:dyDescent="0.3">
      <c r="A143" s="109">
        <f t="shared" si="17"/>
        <v>93000</v>
      </c>
      <c r="B143" s="65"/>
      <c r="C143" s="79"/>
      <c r="D143" s="73"/>
      <c r="E143" s="74">
        <f t="shared" si="18"/>
        <v>8714.8402709265265</v>
      </c>
      <c r="F143" s="75">
        <f t="shared" si="19"/>
        <v>285.04056816495836</v>
      </c>
      <c r="G143" s="76">
        <f t="shared" si="20"/>
        <v>5.3123977590890066</v>
      </c>
      <c r="H143" s="77">
        <f t="shared" si="21"/>
        <v>87000</v>
      </c>
      <c r="I143" s="77">
        <f t="shared" si="22"/>
        <v>99000</v>
      </c>
      <c r="S143" s="78"/>
      <c r="T143" s="78"/>
      <c r="U143" s="78"/>
      <c r="V143" s="78"/>
      <c r="W143" s="78"/>
      <c r="X143" s="78"/>
    </row>
    <row r="144" spans="1:24" x14ac:dyDescent="0.3">
      <c r="A144" s="109">
        <f t="shared" si="17"/>
        <v>94000</v>
      </c>
      <c r="B144" s="65"/>
      <c r="C144" s="79"/>
      <c r="D144" s="73"/>
      <c r="E144" s="74">
        <f t="shared" si="18"/>
        <v>8397.9725506903815</v>
      </c>
      <c r="F144" s="75">
        <f t="shared" si="19"/>
        <v>278.61116631984868</v>
      </c>
      <c r="G144" s="76">
        <f t="shared" si="20"/>
        <v>4.8490644674623935</v>
      </c>
      <c r="H144" s="77">
        <f t="shared" si="21"/>
        <v>88000</v>
      </c>
      <c r="I144" s="77">
        <f t="shared" si="22"/>
        <v>100000</v>
      </c>
      <c r="S144" s="78"/>
      <c r="T144" s="78"/>
      <c r="U144" s="78"/>
      <c r="V144" s="78"/>
      <c r="W144" s="78"/>
      <c r="X144" s="78"/>
    </row>
    <row r="145" spans="1:24" x14ac:dyDescent="0.3">
      <c r="A145" s="109">
        <f t="shared" si="17"/>
        <v>95000</v>
      </c>
      <c r="B145" s="65"/>
      <c r="C145" s="79"/>
      <c r="D145" s="73"/>
      <c r="E145" s="74">
        <f t="shared" si="18"/>
        <v>8092.6259999772838</v>
      </c>
      <c r="F145" s="75">
        <f t="shared" si="19"/>
        <v>271.93917379075594</v>
      </c>
      <c r="G145" s="76">
        <f t="shared" si="20"/>
        <v>4.4009960595886488</v>
      </c>
      <c r="H145" s="77">
        <f t="shared" si="21"/>
        <v>89000</v>
      </c>
      <c r="I145" s="77">
        <f t="shared" si="22"/>
        <v>101000</v>
      </c>
      <c r="S145" s="78"/>
      <c r="T145" s="78"/>
      <c r="U145" s="78"/>
      <c r="V145" s="78"/>
      <c r="W145" s="78"/>
      <c r="X145" s="78"/>
    </row>
    <row r="146" spans="1:24" x14ac:dyDescent="0.3">
      <c r="A146" s="109">
        <f t="shared" si="17"/>
        <v>96000</v>
      </c>
      <c r="B146" s="65"/>
      <c r="C146" s="79"/>
      <c r="D146" s="73"/>
      <c r="E146" s="74">
        <f t="shared" si="18"/>
        <v>7798.3817141822528</v>
      </c>
      <c r="F146" s="75">
        <f t="shared" si="19"/>
        <v>265.01543727829522</v>
      </c>
      <c r="G146" s="76">
        <f t="shared" si="20"/>
        <v>3.9696167086102347</v>
      </c>
      <c r="H146" s="77">
        <f t="shared" si="21"/>
        <v>90000</v>
      </c>
      <c r="I146" s="77">
        <f t="shared" si="22"/>
        <v>102000</v>
      </c>
      <c r="S146" s="78"/>
      <c r="T146" s="78"/>
      <c r="U146" s="78"/>
      <c r="V146" s="78"/>
      <c r="W146" s="78"/>
      <c r="X146" s="78"/>
    </row>
    <row r="147" spans="1:24" x14ac:dyDescent="0.3">
      <c r="A147" s="109">
        <f t="shared" si="17"/>
        <v>97000</v>
      </c>
      <c r="B147" s="65"/>
      <c r="C147" s="79"/>
      <c r="D147" s="73"/>
      <c r="E147" s="74">
        <f t="shared" si="18"/>
        <v>7514.8360198856108</v>
      </c>
      <c r="F147" s="75">
        <f t="shared" si="19"/>
        <v>257.83045811578086</v>
      </c>
      <c r="G147" s="76">
        <f t="shared" si="20"/>
        <v>3.556319457144073</v>
      </c>
      <c r="H147" s="77">
        <f t="shared" si="21"/>
        <v>91000</v>
      </c>
      <c r="I147" s="77">
        <f t="shared" si="22"/>
        <v>103000</v>
      </c>
      <c r="S147" s="78"/>
      <c r="T147" s="78"/>
      <c r="U147" s="78"/>
      <c r="V147" s="78"/>
      <c r="W147" s="78"/>
      <c r="X147" s="78"/>
    </row>
    <row r="148" spans="1:24" x14ac:dyDescent="0.3">
      <c r="A148" s="109">
        <f t="shared" si="17"/>
        <v>98000</v>
      </c>
      <c r="B148" s="65"/>
      <c r="C148" s="79"/>
      <c r="D148" s="73"/>
      <c r="E148" s="74">
        <f t="shared" si="18"/>
        <v>7241.5999210538794</v>
      </c>
      <c r="F148" s="75">
        <f t="shared" si="19"/>
        <v>250.37437923801645</v>
      </c>
      <c r="G148" s="76">
        <f t="shared" si="20"/>
        <v>3.1624482460200634</v>
      </c>
      <c r="H148" s="77">
        <f t="shared" si="21"/>
        <v>92000</v>
      </c>
      <c r="I148" s="77">
        <f t="shared" si="22"/>
        <v>104000</v>
      </c>
      <c r="S148" s="78"/>
      <c r="T148" s="78"/>
      <c r="U148" s="78"/>
      <c r="V148" s="78"/>
      <c r="W148" s="78"/>
      <c r="X148" s="78"/>
    </row>
    <row r="149" spans="1:24" x14ac:dyDescent="0.3">
      <c r="A149" s="109">
        <f t="shared" si="17"/>
        <v>99000</v>
      </c>
      <c r="B149" s="65"/>
      <c r="C149" s="79"/>
      <c r="D149" s="73"/>
      <c r="E149" s="74">
        <f t="shared" si="18"/>
        <v>6978.2985653765209</v>
      </c>
      <c r="F149" s="75">
        <f t="shared" si="19"/>
        <v>242.63697165839739</v>
      </c>
      <c r="G149" s="76">
        <f t="shared" si="20"/>
        <v>2.7892779426312302</v>
      </c>
      <c r="H149" s="77">
        <f t="shared" si="21"/>
        <v>93000</v>
      </c>
      <c r="I149" s="77">
        <f t="shared" si="22"/>
        <v>105000</v>
      </c>
      <c r="S149" s="78"/>
      <c r="T149" s="78"/>
      <c r="U149" s="78"/>
      <c r="V149" s="78"/>
      <c r="W149" s="78"/>
      <c r="X149" s="78"/>
    </row>
    <row r="150" spans="1:24" x14ac:dyDescent="0.3">
      <c r="A150" s="109">
        <f t="shared" si="17"/>
        <v>100000</v>
      </c>
      <c r="B150" s="65"/>
      <c r="C150" s="79"/>
      <c r="D150" s="73"/>
      <c r="E150" s="74">
        <f t="shared" si="18"/>
        <v>6724.5707300064587</v>
      </c>
      <c r="F150" s="75">
        <f t="shared" si="19"/>
        <v>234.60762043577463</v>
      </c>
      <c r="G150" s="76">
        <f t="shared" si="20"/>
        <v>2.4379923759494728</v>
      </c>
      <c r="H150" s="77">
        <f t="shared" si="21"/>
        <v>94000</v>
      </c>
      <c r="I150" s="77">
        <f t="shared" si="22"/>
        <v>106000</v>
      </c>
      <c r="S150" s="78"/>
      <c r="T150" s="78"/>
      <c r="U150" s="78"/>
      <c r="V150" s="78"/>
      <c r="W150" s="78"/>
      <c r="X150" s="78"/>
    </row>
    <row r="151" spans="1:24" x14ac:dyDescent="0.3">
      <c r="A151" s="109">
        <f t="shared" si="17"/>
        <v>101000</v>
      </c>
      <c r="B151" s="65"/>
      <c r="C151" s="79"/>
      <c r="D151" s="73"/>
      <c r="E151" s="74">
        <f t="shared" si="18"/>
        <v>6480.0683259988464</v>
      </c>
      <c r="F151" s="75">
        <f t="shared" si="19"/>
        <v>226.27531011182953</v>
      </c>
      <c r="G151" s="76">
        <f t="shared" si="20"/>
        <v>2.1096604435124875</v>
      </c>
      <c r="H151" s="77">
        <f t="shared" si="21"/>
        <v>95000</v>
      </c>
      <c r="I151" s="77">
        <f t="shared" si="22"/>
        <v>107000</v>
      </c>
      <c r="S151" s="78"/>
      <c r="T151" s="78"/>
      <c r="U151" s="78"/>
      <c r="V151" s="78"/>
      <c r="W151" s="78"/>
      <c r="X151" s="78"/>
    </row>
    <row r="152" spans="1:24" x14ac:dyDescent="0.3">
      <c r="A152" s="109">
        <f t="shared" si="17"/>
        <v>102000</v>
      </c>
      <c r="B152" s="65"/>
      <c r="D152" s="73"/>
      <c r="E152" s="74">
        <f t="shared" si="18"/>
        <v>6244.4559207682223</v>
      </c>
      <c r="F152" s="75">
        <f t="shared" si="19"/>
        <v>217.62860959897731</v>
      </c>
      <c r="G152" s="76">
        <f t="shared" si="20"/>
        <v>1.8052104314532562</v>
      </c>
      <c r="H152" s="77">
        <f t="shared" si="21"/>
        <v>96000</v>
      </c>
      <c r="I152" s="77">
        <f t="shared" si="22"/>
        <v>108000</v>
      </c>
    </row>
    <row r="153" spans="1:24" x14ac:dyDescent="0.3">
      <c r="A153" s="109">
        <f t="shared" si="17"/>
        <v>103000</v>
      </c>
      <c r="B153" s="65"/>
      <c r="D153" s="73"/>
      <c r="E153" s="74">
        <f t="shared" si="18"/>
        <v>6017.4102779088862</v>
      </c>
      <c r="F153" s="75">
        <f t="shared" si="19"/>
        <v>208.65565649807064</v>
      </c>
      <c r="G153" s="76">
        <f t="shared" si="20"/>
        <v>1.5254027858034114</v>
      </c>
      <c r="H153" s="77">
        <f t="shared" si="21"/>
        <v>97000</v>
      </c>
      <c r="I153" s="77">
        <f t="shared" si="22"/>
        <v>109000</v>
      </c>
    </row>
    <row r="154" spans="1:24" x14ac:dyDescent="0.3">
      <c r="A154" s="109">
        <f t="shared" si="17"/>
        <v>104000</v>
      </c>
      <c r="B154" s="65"/>
      <c r="D154" s="73"/>
      <c r="E154" s="74">
        <f t="shared" si="18"/>
        <v>5798.6199137472477</v>
      </c>
      <c r="F154" s="75">
        <f t="shared" si="19"/>
        <v>199.34414082438735</v>
      </c>
      <c r="G154" s="76">
        <f t="shared" si="20"/>
        <v>1.2708016964899724</v>
      </c>
      <c r="H154" s="77">
        <f t="shared" si="21"/>
        <v>98000</v>
      </c>
      <c r="I154" s="77">
        <f t="shared" si="22"/>
        <v>110000</v>
      </c>
    </row>
    <row r="155" spans="1:24" x14ac:dyDescent="0.3">
      <c r="A155" s="109">
        <f t="shared" si="17"/>
        <v>105000</v>
      </c>
      <c r="B155" s="65"/>
      <c r="D155" s="73"/>
      <c r="E155" s="74">
        <f t="shared" si="18"/>
        <v>5587.7846700176824</v>
      </c>
      <c r="F155" s="75">
        <f t="shared" si="19"/>
        <v>189.68128811957487</v>
      </c>
      <c r="G155" s="76">
        <f t="shared" si="20"/>
        <v>1.0417460101903429</v>
      </c>
      <c r="H155" s="77">
        <f t="shared" si="21"/>
        <v>99000</v>
      </c>
      <c r="I155" s="77">
        <f t="shared" si="22"/>
        <v>111000</v>
      </c>
    </row>
    <row r="156" spans="1:24" x14ac:dyDescent="0.3">
      <c r="A156" s="109">
        <f t="shared" si="17"/>
        <v>106000</v>
      </c>
      <c r="B156" s="65"/>
      <c r="D156" s="73"/>
      <c r="E156" s="74">
        <f t="shared" si="18"/>
        <v>5384.6153020757547</v>
      </c>
      <c r="F156" s="75">
        <f t="shared" si="19"/>
        <v>179.65384192638518</v>
      </c>
      <c r="G156" s="76">
        <f t="shared" si="20"/>
        <v>0.83832018109590656</v>
      </c>
      <c r="H156" s="77">
        <f t="shared" si="21"/>
        <v>100000</v>
      </c>
      <c r="I156" s="77">
        <f t="shared" si="22"/>
        <v>112000</v>
      </c>
    </row>
    <row r="157" spans="1:24" x14ac:dyDescent="0.3">
      <c r="A157" s="109">
        <f t="shared" si="17"/>
        <v>107000</v>
      </c>
      <c r="B157" s="65"/>
      <c r="D157" s="73"/>
      <c r="E157" s="74">
        <f t="shared" si="18"/>
        <v>5188.8330820837864</v>
      </c>
      <c r="F157" s="75">
        <f t="shared" si="19"/>
        <v>169.24804560215537</v>
      </c>
      <c r="G157" s="76">
        <f t="shared" si="20"/>
        <v>0.66032620748646409</v>
      </c>
      <c r="H157" s="77">
        <f t="shared" si="21"/>
        <v>101000</v>
      </c>
      <c r="I157" s="77">
        <f t="shared" si="22"/>
        <v>113000</v>
      </c>
    </row>
    <row r="158" spans="1:24" x14ac:dyDescent="0.3">
      <c r="A158" s="109">
        <f t="shared" si="17"/>
        <v>108000</v>
      </c>
      <c r="B158" s="65"/>
      <c r="D158" s="73"/>
      <c r="E158" s="74">
        <f t="shared" si="18"/>
        <v>5000.1694166244306</v>
      </c>
      <c r="F158" s="75">
        <f t="shared" si="19"/>
        <v>158.44962344608351</v>
      </c>
      <c r="G158" s="76">
        <f t="shared" si="20"/>
        <v>0.50725779612971689</v>
      </c>
      <c r="H158" s="77">
        <f t="shared" si="21"/>
        <v>102000</v>
      </c>
      <c r="I158" s="77">
        <f t="shared" si="22"/>
        <v>114000</v>
      </c>
    </row>
    <row r="159" spans="1:24" x14ac:dyDescent="0.3">
      <c r="A159" s="109">
        <f t="shared" si="17"/>
        <v>109000</v>
      </c>
      <c r="B159" s="65"/>
      <c r="D159" s="73"/>
      <c r="E159" s="74">
        <f t="shared" si="18"/>
        <v>4818.3654782176691</v>
      </c>
      <c r="F159" s="75">
        <f t="shared" si="19"/>
        <v>147.24376111441109</v>
      </c>
      <c r="G159" s="76">
        <f t="shared" si="20"/>
        <v>0.37827835691138878</v>
      </c>
      <c r="H159" s="77">
        <f t="shared" si="21"/>
        <v>103000</v>
      </c>
      <c r="I159" s="77">
        <f t="shared" si="22"/>
        <v>115000</v>
      </c>
    </row>
    <row r="160" spans="1:24" x14ac:dyDescent="0.3">
      <c r="A160" s="109">
        <f t="shared" si="17"/>
        <v>110000</v>
      </c>
      <c r="B160" s="65"/>
      <c r="D160" s="73"/>
      <c r="E160" s="74">
        <f t="shared" si="18"/>
        <v>4643.1718502356543</v>
      </c>
      <c r="F160" s="75">
        <f t="shared" si="19"/>
        <v>135.6150852966401</v>
      </c>
      <c r="G160" s="76">
        <f t="shared" si="20"/>
        <v>0.272204869823924</v>
      </c>
      <c r="H160" s="77">
        <f t="shared" si="21"/>
        <v>104000</v>
      </c>
      <c r="I160" s="77">
        <f t="shared" si="22"/>
        <v>116000</v>
      </c>
    </row>
    <row r="161" spans="1:9" x14ac:dyDescent="0.3">
      <c r="A161" s="109">
        <f t="shared" si="17"/>
        <v>111000</v>
      </c>
      <c r="B161" s="65"/>
      <c r="D161" s="73"/>
      <c r="E161" s="74">
        <f t="shared" si="18"/>
        <v>4392.2523774917627</v>
      </c>
      <c r="F161" s="75">
        <f t="shared" si="19"/>
        <v>123.43451797394586</v>
      </c>
      <c r="G161" s="76">
        <f t="shared" si="20"/>
        <v>0.18681441592491593</v>
      </c>
      <c r="H161" s="77">
        <f t="shared" si="21"/>
        <v>105000</v>
      </c>
      <c r="I161" s="77">
        <f t="shared" si="22"/>
        <v>117000</v>
      </c>
    </row>
    <row r="162" spans="1:9" x14ac:dyDescent="0.3">
      <c r="A162" s="109">
        <f t="shared" si="17"/>
        <v>112000</v>
      </c>
      <c r="B162" s="65"/>
      <c r="D162" s="73"/>
      <c r="E162" s="74">
        <f t="shared" si="18"/>
        <v>4154.892726316586</v>
      </c>
      <c r="F162" s="75">
        <f t="shared" si="19"/>
        <v>110.5581023102059</v>
      </c>
      <c r="G162" s="76">
        <f t="shared" si="20"/>
        <v>0.12023369310384466</v>
      </c>
      <c r="H162" s="77">
        <f t="shared" si="21"/>
        <v>106000</v>
      </c>
      <c r="I162" s="77">
        <f t="shared" si="22"/>
        <v>118000</v>
      </c>
    </row>
    <row r="163" spans="1:9" x14ac:dyDescent="0.3">
      <c r="A163" s="109">
        <f t="shared" si="17"/>
        <v>113000</v>
      </c>
      <c r="B163" s="65"/>
      <c r="D163" s="73"/>
      <c r="E163" s="74">
        <f t="shared" si="18"/>
        <v>3930.360116751021</v>
      </c>
      <c r="F163" s="75">
        <f t="shared" si="19"/>
        <v>96.946086059001104</v>
      </c>
      <c r="G163" s="76">
        <f t="shared" si="20"/>
        <v>7.1086152007943201E-2</v>
      </c>
      <c r="H163" s="77">
        <f t="shared" si="21"/>
        <v>107000</v>
      </c>
      <c r="I163" s="77">
        <f t="shared" si="22"/>
        <v>119000</v>
      </c>
    </row>
    <row r="164" spans="1:9" x14ac:dyDescent="0.3">
      <c r="A164" s="109">
        <f t="shared" si="17"/>
        <v>114000</v>
      </c>
      <c r="B164" s="65"/>
      <c r="D164" s="73"/>
      <c r="E164" s="74">
        <f t="shared" si="18"/>
        <v>3717.9613686541284</v>
      </c>
      <c r="F164" s="75">
        <f t="shared" si="19"/>
        <v>82.556446017725222</v>
      </c>
      <c r="G164" s="76">
        <f t="shared" si="20"/>
        <v>3.7382456751401928E-2</v>
      </c>
      <c r="H164" s="77">
        <f t="shared" si="21"/>
        <v>108000</v>
      </c>
      <c r="I164" s="77">
        <f t="shared" si="22"/>
        <v>120000</v>
      </c>
    </row>
    <row r="165" spans="1:9" x14ac:dyDescent="0.3">
      <c r="A165" s="109">
        <f t="shared" si="17"/>
        <v>115000</v>
      </c>
      <c r="B165" s="65"/>
      <c r="D165" s="73"/>
      <c r="E165" s="74">
        <f t="shared" si="18"/>
        <v>3517.04076170793</v>
      </c>
      <c r="F165" s="75">
        <f t="shared" si="19"/>
        <v>67.344758292979691</v>
      </c>
      <c r="G165" s="76">
        <f t="shared" si="20"/>
        <v>1.6553090097314982E-2</v>
      </c>
      <c r="H165" s="77">
        <f t="shared" si="21"/>
        <v>109000</v>
      </c>
      <c r="I165" s="77">
        <f t="shared" si="22"/>
        <v>121000</v>
      </c>
    </row>
    <row r="166" spans="1:9" x14ac:dyDescent="0.3">
      <c r="A166" s="109">
        <f t="shared" si="17"/>
        <v>116000</v>
      </c>
      <c r="B166" s="65"/>
      <c r="D166" s="73"/>
      <c r="E166" s="74">
        <f t="shared" si="18"/>
        <v>3326.9780110686793</v>
      </c>
      <c r="F166" s="75">
        <f t="shared" si="19"/>
        <v>51.264061154522466</v>
      </c>
      <c r="G166" s="76">
        <f t="shared" si="20"/>
        <v>5.5579664052372666E-3</v>
      </c>
      <c r="H166" s="77">
        <f t="shared" si="21"/>
        <v>110000</v>
      </c>
      <c r="I166" s="77">
        <f t="shared" si="22"/>
        <v>122000</v>
      </c>
    </row>
    <row r="167" spans="1:9" x14ac:dyDescent="0.3">
      <c r="A167" s="109">
        <f t="shared" si="17"/>
        <v>117000</v>
      </c>
      <c r="B167" s="65"/>
      <c r="D167" s="73"/>
      <c r="E167" s="74">
        <f t="shared" si="18"/>
        <v>3147.1863524150144</v>
      </c>
      <c r="F167" s="75">
        <f t="shared" si="19"/>
        <v>34.264710054372784</v>
      </c>
      <c r="G167" s="76">
        <f t="shared" si="20"/>
        <v>1.10930796058421E-3</v>
      </c>
      <c r="H167" s="77">
        <f t="shared" si="21"/>
        <v>111000</v>
      </c>
      <c r="I167" s="77">
        <f t="shared" si="22"/>
        <v>123000</v>
      </c>
    </row>
    <row r="168" spans="1:9" x14ac:dyDescent="0.3">
      <c r="A168" s="109">
        <f t="shared" si="17"/>
        <v>118000</v>
      </c>
      <c r="B168" s="65"/>
      <c r="D168" s="73"/>
      <c r="E168" s="74">
        <f t="shared" si="18"/>
        <v>2977.110730481128</v>
      </c>
      <c r="F168" s="75">
        <f t="shared" si="19"/>
        <v>16.294224363484155</v>
      </c>
      <c r="G168" s="76">
        <f t="shared" si="20"/>
        <v>5.6728154206445854E-5</v>
      </c>
      <c r="H168" s="77">
        <f t="shared" si="21"/>
        <v>112000</v>
      </c>
      <c r="I168" s="77">
        <f t="shared" si="22"/>
        <v>124000</v>
      </c>
    </row>
    <row r="169" spans="1:9" x14ac:dyDescent="0.3">
      <c r="A169" s="109">
        <f t="shared" si="17"/>
        <v>119000</v>
      </c>
      <c r="B169" s="65"/>
      <c r="D169" s="73"/>
      <c r="E169" s="74">
        <f t="shared" ref="E169:E176" si="23">IF(A169&lt;=$C$21,$C$17*EXP(-A169/$C$19),$C$18*EXP(-(A169-$C$21)/$C$20))</f>
        <v>2816.2260854825604</v>
      </c>
      <c r="F169" s="75">
        <f t="shared" si="19"/>
        <v>0</v>
      </c>
      <c r="G169" s="76">
        <f t="shared" ref="G169:G176" si="24">IF(A169&lt;=$C$21,($C$5-$C$8)*(F169/$C$12)^(1/$C$11)+$C$8, ($C$37-$C$8)*(F169/$C$38)^(1/$C$11)+$C$8)</f>
        <v>0</v>
      </c>
      <c r="H169" s="77">
        <f t="shared" ref="H169:H176" si="25">A169-$C$6/2</f>
        <v>113000</v>
      </c>
      <c r="I169" s="77">
        <f t="shared" ref="I169:I176" si="26">A169+$C$6/2</f>
        <v>125000</v>
      </c>
    </row>
    <row r="170" spans="1:9" x14ac:dyDescent="0.3">
      <c r="A170" s="109">
        <f t="shared" si="17"/>
        <v>120000</v>
      </c>
      <c r="B170" s="65"/>
      <c r="D170" s="73"/>
      <c r="E170" s="74">
        <f t="shared" si="23"/>
        <v>2664.0357321444612</v>
      </c>
      <c r="F170" s="75">
        <f t="shared" ref="F170:F176" si="27">IF(A170&lt;=$C$21,IF($C$12*(1-$C$34*(EXP(A170/$C$19)-1))&gt;0,$C$12*(1-$C$34*(EXP(A170/$C$19)-1)),0),IF($C$38*(1-$C$36*(EXP((A170-$C$21)/$C$20)-1))&gt;0,$C$38*(1-$C$36*(EXP((A170-$C$21)/$C$20)-1)),0))</f>
        <v>0</v>
      </c>
      <c r="G170" s="76">
        <f t="shared" si="24"/>
        <v>0</v>
      </c>
      <c r="H170" s="77">
        <f t="shared" si="25"/>
        <v>114000</v>
      </c>
      <c r="I170" s="77">
        <f t="shared" si="26"/>
        <v>126000</v>
      </c>
    </row>
    <row r="171" spans="1:9" x14ac:dyDescent="0.3">
      <c r="A171" s="109">
        <f t="shared" si="17"/>
        <v>121000</v>
      </c>
      <c r="B171" s="65"/>
      <c r="D171" s="73"/>
      <c r="E171" s="74">
        <f t="shared" si="23"/>
        <v>2520.069826328021</v>
      </c>
      <c r="F171" s="75">
        <f t="shared" si="27"/>
        <v>0</v>
      </c>
      <c r="G171" s="76">
        <f t="shared" si="24"/>
        <v>0</v>
      </c>
      <c r="H171" s="77">
        <f t="shared" si="25"/>
        <v>115000</v>
      </c>
      <c r="I171" s="77">
        <f t="shared" si="26"/>
        <v>127000</v>
      </c>
    </row>
    <row r="172" spans="1:9" x14ac:dyDescent="0.3">
      <c r="A172" s="109">
        <f t="shared" si="17"/>
        <v>122000</v>
      </c>
      <c r="B172" s="65"/>
      <c r="D172" s="73"/>
      <c r="E172" s="74">
        <f t="shared" si="23"/>
        <v>2383.8839145212196</v>
      </c>
      <c r="F172" s="75">
        <f t="shared" si="27"/>
        <v>0</v>
      </c>
      <c r="G172" s="76">
        <f t="shared" si="24"/>
        <v>0</v>
      </c>
      <c r="H172" s="77">
        <f t="shared" si="25"/>
        <v>116000</v>
      </c>
      <c r="I172" s="77">
        <f t="shared" si="26"/>
        <v>128000</v>
      </c>
    </row>
    <row r="173" spans="1:9" x14ac:dyDescent="0.3">
      <c r="A173" s="109">
        <f t="shared" si="17"/>
        <v>123000</v>
      </c>
      <c r="B173" s="65"/>
      <c r="D173" s="73"/>
      <c r="E173" s="74">
        <f t="shared" si="23"/>
        <v>2255.0575617158738</v>
      </c>
      <c r="F173" s="75">
        <f t="shared" si="27"/>
        <v>0</v>
      </c>
      <c r="G173" s="76">
        <f t="shared" si="24"/>
        <v>0</v>
      </c>
      <c r="H173" s="77">
        <f t="shared" si="25"/>
        <v>117000</v>
      </c>
      <c r="I173" s="77">
        <f t="shared" si="26"/>
        <v>129000</v>
      </c>
    </row>
    <row r="174" spans="1:9" x14ac:dyDescent="0.3">
      <c r="A174" s="109">
        <f t="shared" si="17"/>
        <v>124000</v>
      </c>
      <c r="B174" s="65"/>
      <c r="D174" s="73"/>
      <c r="E174" s="74">
        <f t="shared" si="23"/>
        <v>2133.1930534349335</v>
      </c>
      <c r="F174" s="75">
        <f t="shared" si="27"/>
        <v>0</v>
      </c>
      <c r="G174" s="76">
        <f t="shared" si="24"/>
        <v>0</v>
      </c>
      <c r="H174" s="77">
        <f t="shared" si="25"/>
        <v>118000</v>
      </c>
      <c r="I174" s="77">
        <f t="shared" si="26"/>
        <v>130000</v>
      </c>
    </row>
    <row r="175" spans="1:9" x14ac:dyDescent="0.3">
      <c r="A175" s="109">
        <f t="shared" si="17"/>
        <v>125000</v>
      </c>
      <c r="B175" s="65"/>
      <c r="D175" s="73"/>
      <c r="E175" s="74">
        <f t="shared" si="23"/>
        <v>2017.914167902911</v>
      </c>
      <c r="F175" s="75">
        <f t="shared" si="27"/>
        <v>0</v>
      </c>
      <c r="G175" s="76">
        <f t="shared" si="24"/>
        <v>0</v>
      </c>
      <c r="H175" s="77">
        <f t="shared" si="25"/>
        <v>119000</v>
      </c>
      <c r="I175" s="77">
        <f t="shared" si="26"/>
        <v>131000</v>
      </c>
    </row>
    <row r="176" spans="1:9" ht="15" thickBot="1" x14ac:dyDescent="0.35">
      <c r="A176" s="110">
        <f t="shared" si="17"/>
        <v>126000</v>
      </c>
      <c r="B176" s="81"/>
      <c r="C176" s="27"/>
      <c r="D176" s="82"/>
      <c r="E176" s="83">
        <f t="shared" si="23"/>
        <v>1908.8650145688755</v>
      </c>
      <c r="F176" s="84">
        <f t="shared" si="27"/>
        <v>0</v>
      </c>
      <c r="G176" s="85">
        <f t="shared" si="24"/>
        <v>0</v>
      </c>
      <c r="H176" s="86">
        <f t="shared" si="25"/>
        <v>120000</v>
      </c>
      <c r="I176" s="86">
        <f t="shared" si="26"/>
        <v>132000</v>
      </c>
    </row>
    <row r="177" spans="2:4" x14ac:dyDescent="0.3">
      <c r="B177" s="67"/>
      <c r="C177" s="67"/>
      <c r="D177" s="67"/>
    </row>
  </sheetData>
  <mergeCells count="7">
    <mergeCell ref="F34:I38"/>
    <mergeCell ref="A3:D3"/>
    <mergeCell ref="A10:D10"/>
    <mergeCell ref="A16:D16"/>
    <mergeCell ref="A33:D33"/>
    <mergeCell ref="F3:I3"/>
    <mergeCell ref="F33:I33"/>
  </mergeCells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99"/>
  <sheetViews>
    <sheetView workbookViewId="0">
      <selection activeCell="C13" sqref="C13"/>
    </sheetView>
  </sheetViews>
  <sheetFormatPr defaultColWidth="8.44140625" defaultRowHeight="14.4" x14ac:dyDescent="0.3"/>
  <cols>
    <col min="1" max="1" width="19.44140625" style="3" customWidth="1"/>
    <col min="2" max="2" width="6.6640625" style="21" customWidth="1"/>
    <col min="3" max="3" width="9" style="21" bestFit="1" customWidth="1"/>
    <col min="4" max="4" width="8.109375" style="21" customWidth="1"/>
    <col min="5" max="5" width="10" style="3" customWidth="1"/>
    <col min="6" max="6" width="9.33203125" style="3" bestFit="1" customWidth="1"/>
    <col min="7" max="7" width="6.777343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77734375" style="3" customWidth="1"/>
    <col min="21" max="22" width="6.44140625" style="3" customWidth="1"/>
    <col min="23" max="23" width="8" style="3" customWidth="1"/>
    <col min="24" max="24" width="6.77734375" style="3" customWidth="1"/>
    <col min="25" max="256" width="8.44140625" style="3"/>
    <col min="257" max="257" width="17.777343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777343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77734375" style="3" customWidth="1"/>
    <col min="277" max="278" width="6.44140625" style="3" customWidth="1"/>
    <col min="279" max="279" width="8" style="3" customWidth="1"/>
    <col min="280" max="280" width="6.77734375" style="3" customWidth="1"/>
    <col min="281" max="512" width="8.44140625" style="3"/>
    <col min="513" max="513" width="17.777343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777343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77734375" style="3" customWidth="1"/>
    <col min="533" max="534" width="6.44140625" style="3" customWidth="1"/>
    <col min="535" max="535" width="8" style="3" customWidth="1"/>
    <col min="536" max="536" width="6.77734375" style="3" customWidth="1"/>
    <col min="537" max="768" width="8.44140625" style="3"/>
    <col min="769" max="769" width="17.777343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777343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77734375" style="3" customWidth="1"/>
    <col min="789" max="790" width="6.44140625" style="3" customWidth="1"/>
    <col min="791" max="791" width="8" style="3" customWidth="1"/>
    <col min="792" max="792" width="6.77734375" style="3" customWidth="1"/>
    <col min="793" max="1024" width="8.44140625" style="3"/>
    <col min="1025" max="1025" width="17.777343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777343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77734375" style="3" customWidth="1"/>
    <col min="1045" max="1046" width="6.44140625" style="3" customWidth="1"/>
    <col min="1047" max="1047" width="8" style="3" customWidth="1"/>
    <col min="1048" max="1048" width="6.77734375" style="3" customWidth="1"/>
    <col min="1049" max="1280" width="8.44140625" style="3"/>
    <col min="1281" max="1281" width="17.777343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777343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77734375" style="3" customWidth="1"/>
    <col min="1301" max="1302" width="6.44140625" style="3" customWidth="1"/>
    <col min="1303" max="1303" width="8" style="3" customWidth="1"/>
    <col min="1304" max="1304" width="6.77734375" style="3" customWidth="1"/>
    <col min="1305" max="1536" width="8.44140625" style="3"/>
    <col min="1537" max="1537" width="17.777343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777343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77734375" style="3" customWidth="1"/>
    <col min="1557" max="1558" width="6.44140625" style="3" customWidth="1"/>
    <col min="1559" max="1559" width="8" style="3" customWidth="1"/>
    <col min="1560" max="1560" width="6.77734375" style="3" customWidth="1"/>
    <col min="1561" max="1792" width="8.44140625" style="3"/>
    <col min="1793" max="1793" width="17.777343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777343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77734375" style="3" customWidth="1"/>
    <col min="1813" max="1814" width="6.44140625" style="3" customWidth="1"/>
    <col min="1815" max="1815" width="8" style="3" customWidth="1"/>
    <col min="1816" max="1816" width="6.77734375" style="3" customWidth="1"/>
    <col min="1817" max="2048" width="8.44140625" style="3"/>
    <col min="2049" max="2049" width="17.777343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777343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77734375" style="3" customWidth="1"/>
    <col min="2069" max="2070" width="6.44140625" style="3" customWidth="1"/>
    <col min="2071" max="2071" width="8" style="3" customWidth="1"/>
    <col min="2072" max="2072" width="6.77734375" style="3" customWidth="1"/>
    <col min="2073" max="2304" width="8.44140625" style="3"/>
    <col min="2305" max="2305" width="17.777343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777343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77734375" style="3" customWidth="1"/>
    <col min="2325" max="2326" width="6.44140625" style="3" customWidth="1"/>
    <col min="2327" max="2327" width="8" style="3" customWidth="1"/>
    <col min="2328" max="2328" width="6.77734375" style="3" customWidth="1"/>
    <col min="2329" max="2560" width="8.44140625" style="3"/>
    <col min="2561" max="2561" width="17.777343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777343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77734375" style="3" customWidth="1"/>
    <col min="2581" max="2582" width="6.44140625" style="3" customWidth="1"/>
    <col min="2583" max="2583" width="8" style="3" customWidth="1"/>
    <col min="2584" max="2584" width="6.77734375" style="3" customWidth="1"/>
    <col min="2585" max="2816" width="8.44140625" style="3"/>
    <col min="2817" max="2817" width="17.777343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777343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77734375" style="3" customWidth="1"/>
    <col min="2837" max="2838" width="6.44140625" style="3" customWidth="1"/>
    <col min="2839" max="2839" width="8" style="3" customWidth="1"/>
    <col min="2840" max="2840" width="6.77734375" style="3" customWidth="1"/>
    <col min="2841" max="3072" width="8.44140625" style="3"/>
    <col min="3073" max="3073" width="17.777343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777343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77734375" style="3" customWidth="1"/>
    <col min="3093" max="3094" width="6.44140625" style="3" customWidth="1"/>
    <col min="3095" max="3095" width="8" style="3" customWidth="1"/>
    <col min="3096" max="3096" width="6.77734375" style="3" customWidth="1"/>
    <col min="3097" max="3328" width="8.44140625" style="3"/>
    <col min="3329" max="3329" width="17.777343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777343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77734375" style="3" customWidth="1"/>
    <col min="3349" max="3350" width="6.44140625" style="3" customWidth="1"/>
    <col min="3351" max="3351" width="8" style="3" customWidth="1"/>
    <col min="3352" max="3352" width="6.77734375" style="3" customWidth="1"/>
    <col min="3353" max="3584" width="8.44140625" style="3"/>
    <col min="3585" max="3585" width="17.777343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777343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77734375" style="3" customWidth="1"/>
    <col min="3605" max="3606" width="6.44140625" style="3" customWidth="1"/>
    <col min="3607" max="3607" width="8" style="3" customWidth="1"/>
    <col min="3608" max="3608" width="6.77734375" style="3" customWidth="1"/>
    <col min="3609" max="3840" width="8.44140625" style="3"/>
    <col min="3841" max="3841" width="17.777343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777343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77734375" style="3" customWidth="1"/>
    <col min="3861" max="3862" width="6.44140625" style="3" customWidth="1"/>
    <col min="3863" max="3863" width="8" style="3" customWidth="1"/>
    <col min="3864" max="3864" width="6.77734375" style="3" customWidth="1"/>
    <col min="3865" max="4096" width="8.44140625" style="3"/>
    <col min="4097" max="4097" width="17.777343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777343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77734375" style="3" customWidth="1"/>
    <col min="4117" max="4118" width="6.44140625" style="3" customWidth="1"/>
    <col min="4119" max="4119" width="8" style="3" customWidth="1"/>
    <col min="4120" max="4120" width="6.77734375" style="3" customWidth="1"/>
    <col min="4121" max="4352" width="8.44140625" style="3"/>
    <col min="4353" max="4353" width="17.777343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777343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77734375" style="3" customWidth="1"/>
    <col min="4373" max="4374" width="6.44140625" style="3" customWidth="1"/>
    <col min="4375" max="4375" width="8" style="3" customWidth="1"/>
    <col min="4376" max="4376" width="6.77734375" style="3" customWidth="1"/>
    <col min="4377" max="4608" width="8.44140625" style="3"/>
    <col min="4609" max="4609" width="17.777343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777343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77734375" style="3" customWidth="1"/>
    <col min="4629" max="4630" width="6.44140625" style="3" customWidth="1"/>
    <col min="4631" max="4631" width="8" style="3" customWidth="1"/>
    <col min="4632" max="4632" width="6.77734375" style="3" customWidth="1"/>
    <col min="4633" max="4864" width="8.44140625" style="3"/>
    <col min="4865" max="4865" width="17.777343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777343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77734375" style="3" customWidth="1"/>
    <col min="4885" max="4886" width="6.44140625" style="3" customWidth="1"/>
    <col min="4887" max="4887" width="8" style="3" customWidth="1"/>
    <col min="4888" max="4888" width="6.77734375" style="3" customWidth="1"/>
    <col min="4889" max="5120" width="8.44140625" style="3"/>
    <col min="5121" max="5121" width="17.777343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777343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77734375" style="3" customWidth="1"/>
    <col min="5141" max="5142" width="6.44140625" style="3" customWidth="1"/>
    <col min="5143" max="5143" width="8" style="3" customWidth="1"/>
    <col min="5144" max="5144" width="6.77734375" style="3" customWidth="1"/>
    <col min="5145" max="5376" width="8.44140625" style="3"/>
    <col min="5377" max="5377" width="17.777343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777343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77734375" style="3" customWidth="1"/>
    <col min="5397" max="5398" width="6.44140625" style="3" customWidth="1"/>
    <col min="5399" max="5399" width="8" style="3" customWidth="1"/>
    <col min="5400" max="5400" width="6.77734375" style="3" customWidth="1"/>
    <col min="5401" max="5632" width="8.44140625" style="3"/>
    <col min="5633" max="5633" width="17.777343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777343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77734375" style="3" customWidth="1"/>
    <col min="5653" max="5654" width="6.44140625" style="3" customWidth="1"/>
    <col min="5655" max="5655" width="8" style="3" customWidth="1"/>
    <col min="5656" max="5656" width="6.77734375" style="3" customWidth="1"/>
    <col min="5657" max="5888" width="8.44140625" style="3"/>
    <col min="5889" max="5889" width="17.777343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777343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77734375" style="3" customWidth="1"/>
    <col min="5909" max="5910" width="6.44140625" style="3" customWidth="1"/>
    <col min="5911" max="5911" width="8" style="3" customWidth="1"/>
    <col min="5912" max="5912" width="6.77734375" style="3" customWidth="1"/>
    <col min="5913" max="6144" width="8.44140625" style="3"/>
    <col min="6145" max="6145" width="17.777343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777343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77734375" style="3" customWidth="1"/>
    <col min="6165" max="6166" width="6.44140625" style="3" customWidth="1"/>
    <col min="6167" max="6167" width="8" style="3" customWidth="1"/>
    <col min="6168" max="6168" width="6.77734375" style="3" customWidth="1"/>
    <col min="6169" max="6400" width="8.44140625" style="3"/>
    <col min="6401" max="6401" width="17.777343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777343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77734375" style="3" customWidth="1"/>
    <col min="6421" max="6422" width="6.44140625" style="3" customWidth="1"/>
    <col min="6423" max="6423" width="8" style="3" customWidth="1"/>
    <col min="6424" max="6424" width="6.77734375" style="3" customWidth="1"/>
    <col min="6425" max="6656" width="8.44140625" style="3"/>
    <col min="6657" max="6657" width="17.777343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777343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77734375" style="3" customWidth="1"/>
    <col min="6677" max="6678" width="6.44140625" style="3" customWidth="1"/>
    <col min="6679" max="6679" width="8" style="3" customWidth="1"/>
    <col min="6680" max="6680" width="6.77734375" style="3" customWidth="1"/>
    <col min="6681" max="6912" width="8.44140625" style="3"/>
    <col min="6913" max="6913" width="17.777343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777343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77734375" style="3" customWidth="1"/>
    <col min="6933" max="6934" width="6.44140625" style="3" customWidth="1"/>
    <col min="6935" max="6935" width="8" style="3" customWidth="1"/>
    <col min="6936" max="6936" width="6.77734375" style="3" customWidth="1"/>
    <col min="6937" max="7168" width="8.44140625" style="3"/>
    <col min="7169" max="7169" width="17.777343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777343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77734375" style="3" customWidth="1"/>
    <col min="7189" max="7190" width="6.44140625" style="3" customWidth="1"/>
    <col min="7191" max="7191" width="8" style="3" customWidth="1"/>
    <col min="7192" max="7192" width="6.77734375" style="3" customWidth="1"/>
    <col min="7193" max="7424" width="8.44140625" style="3"/>
    <col min="7425" max="7425" width="17.777343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777343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77734375" style="3" customWidth="1"/>
    <col min="7445" max="7446" width="6.44140625" style="3" customWidth="1"/>
    <col min="7447" max="7447" width="8" style="3" customWidth="1"/>
    <col min="7448" max="7448" width="6.77734375" style="3" customWidth="1"/>
    <col min="7449" max="7680" width="8.44140625" style="3"/>
    <col min="7681" max="7681" width="17.777343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777343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77734375" style="3" customWidth="1"/>
    <col min="7701" max="7702" width="6.44140625" style="3" customWidth="1"/>
    <col min="7703" max="7703" width="8" style="3" customWidth="1"/>
    <col min="7704" max="7704" width="6.77734375" style="3" customWidth="1"/>
    <col min="7705" max="7936" width="8.44140625" style="3"/>
    <col min="7937" max="7937" width="17.777343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777343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77734375" style="3" customWidth="1"/>
    <col min="7957" max="7958" width="6.44140625" style="3" customWidth="1"/>
    <col min="7959" max="7959" width="8" style="3" customWidth="1"/>
    <col min="7960" max="7960" width="6.77734375" style="3" customWidth="1"/>
    <col min="7961" max="8192" width="8.44140625" style="3"/>
    <col min="8193" max="8193" width="17.777343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777343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77734375" style="3" customWidth="1"/>
    <col min="8213" max="8214" width="6.44140625" style="3" customWidth="1"/>
    <col min="8215" max="8215" width="8" style="3" customWidth="1"/>
    <col min="8216" max="8216" width="6.77734375" style="3" customWidth="1"/>
    <col min="8217" max="8448" width="8.44140625" style="3"/>
    <col min="8449" max="8449" width="17.777343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777343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77734375" style="3" customWidth="1"/>
    <col min="8469" max="8470" width="6.44140625" style="3" customWidth="1"/>
    <col min="8471" max="8471" width="8" style="3" customWidth="1"/>
    <col min="8472" max="8472" width="6.77734375" style="3" customWidth="1"/>
    <col min="8473" max="8704" width="8.44140625" style="3"/>
    <col min="8705" max="8705" width="17.777343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777343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77734375" style="3" customWidth="1"/>
    <col min="8725" max="8726" width="6.44140625" style="3" customWidth="1"/>
    <col min="8727" max="8727" width="8" style="3" customWidth="1"/>
    <col min="8728" max="8728" width="6.77734375" style="3" customWidth="1"/>
    <col min="8729" max="8960" width="8.44140625" style="3"/>
    <col min="8961" max="8961" width="17.777343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777343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77734375" style="3" customWidth="1"/>
    <col min="8981" max="8982" width="6.44140625" style="3" customWidth="1"/>
    <col min="8983" max="8983" width="8" style="3" customWidth="1"/>
    <col min="8984" max="8984" width="6.77734375" style="3" customWidth="1"/>
    <col min="8985" max="9216" width="8.44140625" style="3"/>
    <col min="9217" max="9217" width="17.777343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777343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77734375" style="3" customWidth="1"/>
    <col min="9237" max="9238" width="6.44140625" style="3" customWidth="1"/>
    <col min="9239" max="9239" width="8" style="3" customWidth="1"/>
    <col min="9240" max="9240" width="6.77734375" style="3" customWidth="1"/>
    <col min="9241" max="9472" width="8.44140625" style="3"/>
    <col min="9473" max="9473" width="17.777343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777343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77734375" style="3" customWidth="1"/>
    <col min="9493" max="9494" width="6.44140625" style="3" customWidth="1"/>
    <col min="9495" max="9495" width="8" style="3" customWidth="1"/>
    <col min="9496" max="9496" width="6.77734375" style="3" customWidth="1"/>
    <col min="9497" max="9728" width="8.44140625" style="3"/>
    <col min="9729" max="9729" width="17.777343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777343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77734375" style="3" customWidth="1"/>
    <col min="9749" max="9750" width="6.44140625" style="3" customWidth="1"/>
    <col min="9751" max="9751" width="8" style="3" customWidth="1"/>
    <col min="9752" max="9752" width="6.77734375" style="3" customWidth="1"/>
    <col min="9753" max="9984" width="8.44140625" style="3"/>
    <col min="9985" max="9985" width="17.777343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777343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77734375" style="3" customWidth="1"/>
    <col min="10005" max="10006" width="6.44140625" style="3" customWidth="1"/>
    <col min="10007" max="10007" width="8" style="3" customWidth="1"/>
    <col min="10008" max="10008" width="6.77734375" style="3" customWidth="1"/>
    <col min="10009" max="10240" width="8.44140625" style="3"/>
    <col min="10241" max="10241" width="17.777343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777343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77734375" style="3" customWidth="1"/>
    <col min="10261" max="10262" width="6.44140625" style="3" customWidth="1"/>
    <col min="10263" max="10263" width="8" style="3" customWidth="1"/>
    <col min="10264" max="10264" width="6.77734375" style="3" customWidth="1"/>
    <col min="10265" max="10496" width="8.44140625" style="3"/>
    <col min="10497" max="10497" width="17.777343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777343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77734375" style="3" customWidth="1"/>
    <col min="10517" max="10518" width="6.44140625" style="3" customWidth="1"/>
    <col min="10519" max="10519" width="8" style="3" customWidth="1"/>
    <col min="10520" max="10520" width="6.77734375" style="3" customWidth="1"/>
    <col min="10521" max="10752" width="8.44140625" style="3"/>
    <col min="10753" max="10753" width="17.777343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777343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77734375" style="3" customWidth="1"/>
    <col min="10773" max="10774" width="6.44140625" style="3" customWidth="1"/>
    <col min="10775" max="10775" width="8" style="3" customWidth="1"/>
    <col min="10776" max="10776" width="6.77734375" style="3" customWidth="1"/>
    <col min="10777" max="11008" width="8.44140625" style="3"/>
    <col min="11009" max="11009" width="17.777343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777343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77734375" style="3" customWidth="1"/>
    <col min="11029" max="11030" width="6.44140625" style="3" customWidth="1"/>
    <col min="11031" max="11031" width="8" style="3" customWidth="1"/>
    <col min="11032" max="11032" width="6.77734375" style="3" customWidth="1"/>
    <col min="11033" max="11264" width="8.44140625" style="3"/>
    <col min="11265" max="11265" width="17.777343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777343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77734375" style="3" customWidth="1"/>
    <col min="11285" max="11286" width="6.44140625" style="3" customWidth="1"/>
    <col min="11287" max="11287" width="8" style="3" customWidth="1"/>
    <col min="11288" max="11288" width="6.77734375" style="3" customWidth="1"/>
    <col min="11289" max="11520" width="8.44140625" style="3"/>
    <col min="11521" max="11521" width="17.777343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777343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77734375" style="3" customWidth="1"/>
    <col min="11541" max="11542" width="6.44140625" style="3" customWidth="1"/>
    <col min="11543" max="11543" width="8" style="3" customWidth="1"/>
    <col min="11544" max="11544" width="6.77734375" style="3" customWidth="1"/>
    <col min="11545" max="11776" width="8.44140625" style="3"/>
    <col min="11777" max="11777" width="17.777343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777343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77734375" style="3" customWidth="1"/>
    <col min="11797" max="11798" width="6.44140625" style="3" customWidth="1"/>
    <col min="11799" max="11799" width="8" style="3" customWidth="1"/>
    <col min="11800" max="11800" width="6.77734375" style="3" customWidth="1"/>
    <col min="11801" max="12032" width="8.44140625" style="3"/>
    <col min="12033" max="12033" width="17.777343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777343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77734375" style="3" customWidth="1"/>
    <col min="12053" max="12054" width="6.44140625" style="3" customWidth="1"/>
    <col min="12055" max="12055" width="8" style="3" customWidth="1"/>
    <col min="12056" max="12056" width="6.77734375" style="3" customWidth="1"/>
    <col min="12057" max="12288" width="8.44140625" style="3"/>
    <col min="12289" max="12289" width="17.777343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777343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77734375" style="3" customWidth="1"/>
    <col min="12309" max="12310" width="6.44140625" style="3" customWidth="1"/>
    <col min="12311" max="12311" width="8" style="3" customWidth="1"/>
    <col min="12312" max="12312" width="6.77734375" style="3" customWidth="1"/>
    <col min="12313" max="12544" width="8.44140625" style="3"/>
    <col min="12545" max="12545" width="17.777343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777343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77734375" style="3" customWidth="1"/>
    <col min="12565" max="12566" width="6.44140625" style="3" customWidth="1"/>
    <col min="12567" max="12567" width="8" style="3" customWidth="1"/>
    <col min="12568" max="12568" width="6.77734375" style="3" customWidth="1"/>
    <col min="12569" max="12800" width="8.44140625" style="3"/>
    <col min="12801" max="12801" width="17.777343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777343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77734375" style="3" customWidth="1"/>
    <col min="12821" max="12822" width="6.44140625" style="3" customWidth="1"/>
    <col min="12823" max="12823" width="8" style="3" customWidth="1"/>
    <col min="12824" max="12824" width="6.77734375" style="3" customWidth="1"/>
    <col min="12825" max="13056" width="8.44140625" style="3"/>
    <col min="13057" max="13057" width="17.777343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777343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77734375" style="3" customWidth="1"/>
    <col min="13077" max="13078" width="6.44140625" style="3" customWidth="1"/>
    <col min="13079" max="13079" width="8" style="3" customWidth="1"/>
    <col min="13080" max="13080" width="6.77734375" style="3" customWidth="1"/>
    <col min="13081" max="13312" width="8.44140625" style="3"/>
    <col min="13313" max="13313" width="17.777343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777343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77734375" style="3" customWidth="1"/>
    <col min="13333" max="13334" width="6.44140625" style="3" customWidth="1"/>
    <col min="13335" max="13335" width="8" style="3" customWidth="1"/>
    <col min="13336" max="13336" width="6.77734375" style="3" customWidth="1"/>
    <col min="13337" max="13568" width="8.44140625" style="3"/>
    <col min="13569" max="13569" width="17.777343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777343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77734375" style="3" customWidth="1"/>
    <col min="13589" max="13590" width="6.44140625" style="3" customWidth="1"/>
    <col min="13591" max="13591" width="8" style="3" customWidth="1"/>
    <col min="13592" max="13592" width="6.77734375" style="3" customWidth="1"/>
    <col min="13593" max="13824" width="8.44140625" style="3"/>
    <col min="13825" max="13825" width="17.777343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777343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77734375" style="3" customWidth="1"/>
    <col min="13845" max="13846" width="6.44140625" style="3" customWidth="1"/>
    <col min="13847" max="13847" width="8" style="3" customWidth="1"/>
    <col min="13848" max="13848" width="6.77734375" style="3" customWidth="1"/>
    <col min="13849" max="14080" width="8.44140625" style="3"/>
    <col min="14081" max="14081" width="17.777343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777343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77734375" style="3" customWidth="1"/>
    <col min="14101" max="14102" width="6.44140625" style="3" customWidth="1"/>
    <col min="14103" max="14103" width="8" style="3" customWidth="1"/>
    <col min="14104" max="14104" width="6.77734375" style="3" customWidth="1"/>
    <col min="14105" max="14336" width="8.44140625" style="3"/>
    <col min="14337" max="14337" width="17.777343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777343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77734375" style="3" customWidth="1"/>
    <col min="14357" max="14358" width="6.44140625" style="3" customWidth="1"/>
    <col min="14359" max="14359" width="8" style="3" customWidth="1"/>
    <col min="14360" max="14360" width="6.77734375" style="3" customWidth="1"/>
    <col min="14361" max="14592" width="8.44140625" style="3"/>
    <col min="14593" max="14593" width="17.777343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777343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77734375" style="3" customWidth="1"/>
    <col min="14613" max="14614" width="6.44140625" style="3" customWidth="1"/>
    <col min="14615" max="14615" width="8" style="3" customWidth="1"/>
    <col min="14616" max="14616" width="6.77734375" style="3" customWidth="1"/>
    <col min="14617" max="14848" width="8.44140625" style="3"/>
    <col min="14849" max="14849" width="17.777343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777343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77734375" style="3" customWidth="1"/>
    <col min="14869" max="14870" width="6.44140625" style="3" customWidth="1"/>
    <col min="14871" max="14871" width="8" style="3" customWidth="1"/>
    <col min="14872" max="14872" width="6.77734375" style="3" customWidth="1"/>
    <col min="14873" max="15104" width="8.44140625" style="3"/>
    <col min="15105" max="15105" width="17.777343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777343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77734375" style="3" customWidth="1"/>
    <col min="15125" max="15126" width="6.44140625" style="3" customWidth="1"/>
    <col min="15127" max="15127" width="8" style="3" customWidth="1"/>
    <col min="15128" max="15128" width="6.77734375" style="3" customWidth="1"/>
    <col min="15129" max="15360" width="8.44140625" style="3"/>
    <col min="15361" max="15361" width="17.777343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777343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77734375" style="3" customWidth="1"/>
    <col min="15381" max="15382" width="6.44140625" style="3" customWidth="1"/>
    <col min="15383" max="15383" width="8" style="3" customWidth="1"/>
    <col min="15384" max="15384" width="6.77734375" style="3" customWidth="1"/>
    <col min="15385" max="15616" width="8.44140625" style="3"/>
    <col min="15617" max="15617" width="17.777343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777343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77734375" style="3" customWidth="1"/>
    <col min="15637" max="15638" width="6.44140625" style="3" customWidth="1"/>
    <col min="15639" max="15639" width="8" style="3" customWidth="1"/>
    <col min="15640" max="15640" width="6.77734375" style="3" customWidth="1"/>
    <col min="15641" max="15872" width="8.44140625" style="3"/>
    <col min="15873" max="15873" width="17.777343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777343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77734375" style="3" customWidth="1"/>
    <col min="15893" max="15894" width="6.44140625" style="3" customWidth="1"/>
    <col min="15895" max="15895" width="8" style="3" customWidth="1"/>
    <col min="15896" max="15896" width="6.77734375" style="3" customWidth="1"/>
    <col min="15897" max="16128" width="8.44140625" style="3"/>
    <col min="16129" max="16129" width="17.777343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777343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77734375" style="3" customWidth="1"/>
    <col min="16149" max="16150" width="6.44140625" style="3" customWidth="1"/>
    <col min="16151" max="16151" width="8" style="3" customWidth="1"/>
    <col min="16152" max="16152" width="6.77734375" style="3" customWidth="1"/>
    <col min="16153" max="16384" width="8.44140625" style="3"/>
  </cols>
  <sheetData>
    <row r="1" spans="1:17" ht="15.6" x14ac:dyDescent="0.3">
      <c r="A1" s="2" t="s">
        <v>4</v>
      </c>
      <c r="B1" s="3"/>
      <c r="C1" s="3"/>
      <c r="D1" s="3"/>
    </row>
    <row r="2" spans="1:17" ht="16.2" thickBot="1" x14ac:dyDescent="0.35">
      <c r="A2" s="4" t="s">
        <v>71</v>
      </c>
      <c r="B2" s="3"/>
      <c r="C2" s="3"/>
      <c r="D2" s="3"/>
    </row>
    <row r="3" spans="1:17" ht="15" thickBot="1" x14ac:dyDescent="0.35">
      <c r="A3" s="163" t="s">
        <v>55</v>
      </c>
      <c r="B3" s="164"/>
      <c r="C3" s="164"/>
      <c r="D3" s="165"/>
      <c r="F3" s="169" t="s">
        <v>11</v>
      </c>
      <c r="G3" s="170"/>
      <c r="H3" s="170"/>
      <c r="I3" s="171"/>
      <c r="J3" s="5"/>
      <c r="K3" s="6"/>
    </row>
    <row r="4" spans="1:17" ht="15" thickBot="1" x14ac:dyDescent="0.35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3">
      <c r="A5" s="14" t="s">
        <v>12</v>
      </c>
      <c r="B5" s="15" t="s">
        <v>51</v>
      </c>
      <c r="C5" s="16">
        <v>33</v>
      </c>
      <c r="D5" s="17" t="s">
        <v>13</v>
      </c>
      <c r="F5" s="117">
        <v>0</v>
      </c>
      <c r="G5" s="112">
        <v>34.067999999999998</v>
      </c>
      <c r="H5" s="115">
        <v>0</v>
      </c>
      <c r="I5" s="106">
        <v>32.603000000000002</v>
      </c>
      <c r="Q5" s="13"/>
    </row>
    <row r="6" spans="1:17" x14ac:dyDescent="0.3">
      <c r="A6" s="20" t="s">
        <v>21</v>
      </c>
      <c r="B6" s="15" t="s">
        <v>22</v>
      </c>
      <c r="C6" s="16">
        <v>11500</v>
      </c>
      <c r="D6" s="17" t="s">
        <v>7</v>
      </c>
      <c r="F6" s="118">
        <v>2176</v>
      </c>
      <c r="G6" s="19">
        <v>33.877000000000002</v>
      </c>
      <c r="H6" s="116">
        <v>2176</v>
      </c>
      <c r="I6" s="107">
        <v>31.532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22">
        <v>3.5</v>
      </c>
      <c r="D7" s="17" t="s">
        <v>7</v>
      </c>
      <c r="F7" s="118">
        <v>4938.1674460466729</v>
      </c>
      <c r="G7" s="19">
        <v>33.546999999999997</v>
      </c>
      <c r="H7" s="116">
        <v>4938.1674460466729</v>
      </c>
      <c r="I7" s="107">
        <v>30.614000000000001</v>
      </c>
      <c r="K7" s="21"/>
      <c r="L7" s="21"/>
      <c r="M7" s="21"/>
      <c r="Q7" s="13"/>
    </row>
    <row r="8" spans="1:17" ht="15" thickBot="1" x14ac:dyDescent="0.35">
      <c r="A8" s="37" t="s">
        <v>26</v>
      </c>
      <c r="B8" s="38" t="s">
        <v>27</v>
      </c>
      <c r="C8" s="97">
        <v>0</v>
      </c>
      <c r="D8" s="98" t="s">
        <v>13</v>
      </c>
      <c r="F8" s="118">
        <v>8288.2649073155244</v>
      </c>
      <c r="G8" s="19">
        <v>33.182000000000002</v>
      </c>
      <c r="H8" s="116">
        <v>8288.2649073155244</v>
      </c>
      <c r="I8" s="107">
        <v>29.59</v>
      </c>
      <c r="K8" s="21"/>
      <c r="L8" s="21"/>
      <c r="M8" s="21"/>
      <c r="Q8" s="13"/>
    </row>
    <row r="9" spans="1:17" ht="15" thickBot="1" x14ac:dyDescent="0.35">
      <c r="B9" s="3"/>
      <c r="C9" s="3"/>
      <c r="D9" s="3"/>
      <c r="E9" s="21"/>
      <c r="F9" s="118">
        <v>11305.958397383725</v>
      </c>
      <c r="G9" s="19">
        <v>32.712000000000003</v>
      </c>
      <c r="H9" s="116">
        <v>11305.958397383725</v>
      </c>
      <c r="I9" s="107">
        <v>28.581</v>
      </c>
      <c r="K9" s="21"/>
      <c r="L9" s="21"/>
      <c r="M9" s="21"/>
      <c r="Q9" s="13"/>
    </row>
    <row r="10" spans="1:17" ht="15" thickBot="1" x14ac:dyDescent="0.35">
      <c r="A10" s="166" t="s">
        <v>53</v>
      </c>
      <c r="B10" s="167"/>
      <c r="C10" s="167"/>
      <c r="D10" s="168"/>
      <c r="E10" s="21"/>
      <c r="F10" s="118">
        <v>13672.613420829262</v>
      </c>
      <c r="G10" s="19">
        <v>32.18</v>
      </c>
      <c r="H10" s="116">
        <v>13672.613420829262</v>
      </c>
      <c r="I10" s="107">
        <v>27.890999999999998</v>
      </c>
      <c r="K10" s="21"/>
      <c r="L10" s="21"/>
      <c r="M10" s="21"/>
      <c r="Q10" s="13"/>
    </row>
    <row r="11" spans="1:17" x14ac:dyDescent="0.3">
      <c r="A11" s="28" t="s">
        <v>19</v>
      </c>
      <c r="B11" s="8" t="s">
        <v>0</v>
      </c>
      <c r="C11" s="29">
        <v>0.25</v>
      </c>
      <c r="D11" s="30"/>
      <c r="F11" s="118">
        <v>15728.668867552429</v>
      </c>
      <c r="G11" s="19">
        <v>31.763999999999999</v>
      </c>
      <c r="H11" s="116">
        <v>15728.668867552429</v>
      </c>
      <c r="I11" s="107">
        <v>27.721</v>
      </c>
      <c r="K11" s="21"/>
      <c r="L11" s="21"/>
      <c r="M11" s="21"/>
    </row>
    <row r="12" spans="1:17" x14ac:dyDescent="0.3">
      <c r="A12" s="31" t="s">
        <v>35</v>
      </c>
      <c r="B12" s="32" t="s">
        <v>36</v>
      </c>
      <c r="C12" s="33">
        <v>150</v>
      </c>
      <c r="D12" s="34" t="s">
        <v>37</v>
      </c>
      <c r="F12" s="116">
        <v>18491.225835290832</v>
      </c>
      <c r="G12" s="19">
        <v>30.686</v>
      </c>
      <c r="H12" s="116">
        <v>18491.225835290832</v>
      </c>
      <c r="I12" s="19">
        <v>26.853999999999999</v>
      </c>
      <c r="K12" s="21"/>
      <c r="L12" s="21"/>
      <c r="M12" s="21"/>
    </row>
    <row r="13" spans="1:17" x14ac:dyDescent="0.3">
      <c r="A13" s="24" t="s">
        <v>30</v>
      </c>
      <c r="B13" s="15" t="s">
        <v>2</v>
      </c>
      <c r="C13" s="36">
        <v>150</v>
      </c>
      <c r="D13" s="17" t="s">
        <v>31</v>
      </c>
      <c r="F13" s="116">
        <v>20142.252485590576</v>
      </c>
      <c r="G13" s="19">
        <v>30.152999999999999</v>
      </c>
      <c r="H13" s="116">
        <v>20142.252485590576</v>
      </c>
      <c r="I13" s="19">
        <v>26.439</v>
      </c>
      <c r="K13" s="21"/>
      <c r="L13" s="21"/>
      <c r="M13" s="21"/>
    </row>
    <row r="14" spans="1:17" ht="15.6" x14ac:dyDescent="0.35">
      <c r="A14" s="123" t="s">
        <v>32</v>
      </c>
      <c r="B14" s="124" t="s">
        <v>33</v>
      </c>
      <c r="C14" s="125">
        <f>C12/C13</f>
        <v>1</v>
      </c>
      <c r="D14" s="126" t="s">
        <v>34</v>
      </c>
      <c r="F14" s="116">
        <v>22009.10786295648</v>
      </c>
      <c r="G14" s="19">
        <v>29.507000000000001</v>
      </c>
      <c r="H14" s="116">
        <v>22009.10786295648</v>
      </c>
      <c r="I14" s="35">
        <v>26.116</v>
      </c>
      <c r="K14" s="21"/>
      <c r="L14" s="21"/>
      <c r="M14" s="21"/>
    </row>
    <row r="15" spans="1:17" ht="15" thickBot="1" x14ac:dyDescent="0.35">
      <c r="A15" s="37" t="s">
        <v>69</v>
      </c>
      <c r="B15" s="121" t="s">
        <v>70</v>
      </c>
      <c r="C15" s="122">
        <v>10000000</v>
      </c>
      <c r="D15" s="40" t="s">
        <v>7</v>
      </c>
      <c r="F15" s="116"/>
      <c r="G15" s="19"/>
      <c r="H15" s="18"/>
      <c r="I15" s="35"/>
      <c r="K15" s="21"/>
      <c r="L15" s="21"/>
      <c r="M15" s="21"/>
    </row>
    <row r="16" spans="1:17" ht="15" thickBot="1" x14ac:dyDescent="0.35">
      <c r="A16" s="21"/>
      <c r="F16" s="116">
        <v>23745.077044710579</v>
      </c>
      <c r="G16" s="19">
        <v>28.658000000000001</v>
      </c>
      <c r="H16" s="116">
        <v>23745.077044710579</v>
      </c>
      <c r="I16" s="35">
        <v>24.853999999999999</v>
      </c>
      <c r="K16" s="21"/>
      <c r="L16" s="21"/>
      <c r="M16" s="21"/>
    </row>
    <row r="17" spans="1:23" ht="15" thickBot="1" x14ac:dyDescent="0.35">
      <c r="A17" s="166" t="s">
        <v>3</v>
      </c>
      <c r="B17" s="167"/>
      <c r="C17" s="167"/>
      <c r="D17" s="168"/>
      <c r="F17" s="116">
        <v>25462.087528079861</v>
      </c>
      <c r="G17" s="19">
        <v>28.504999999999999</v>
      </c>
      <c r="H17" s="116">
        <v>25462.087528079861</v>
      </c>
      <c r="I17" s="35">
        <v>25.283000000000001</v>
      </c>
      <c r="K17" s="21"/>
      <c r="L17" s="21"/>
      <c r="M17" s="21"/>
    </row>
    <row r="18" spans="1:23" x14ac:dyDescent="0.3">
      <c r="A18" s="28" t="s">
        <v>8</v>
      </c>
      <c r="B18" s="8" t="s">
        <v>9</v>
      </c>
      <c r="C18" s="9">
        <f>Overview!D18</f>
        <v>273000</v>
      </c>
      <c r="D18" s="10" t="s">
        <v>10</v>
      </c>
      <c r="F18" s="116">
        <v>27865.652588568133</v>
      </c>
      <c r="G18" s="19">
        <v>27.736000000000001</v>
      </c>
      <c r="H18" s="116">
        <v>27865.652588568133</v>
      </c>
      <c r="I18" s="35">
        <v>24.600999999999999</v>
      </c>
      <c r="K18" s="21"/>
      <c r="L18" s="21"/>
      <c r="M18" s="21"/>
    </row>
    <row r="19" spans="1:23" x14ac:dyDescent="0.3">
      <c r="A19" s="20" t="s">
        <v>14</v>
      </c>
      <c r="B19" s="15" t="s">
        <v>15</v>
      </c>
      <c r="C19" s="93">
        <f>Overview!D19</f>
        <v>4643.1718502356543</v>
      </c>
      <c r="D19" s="17" t="s">
        <v>10</v>
      </c>
      <c r="E19" s="41"/>
      <c r="F19" s="116">
        <v>30523.546679761384</v>
      </c>
      <c r="G19" s="19">
        <v>26.937000000000001</v>
      </c>
      <c r="H19" s="116">
        <v>30523.546679761384</v>
      </c>
      <c r="I19" s="35">
        <v>23.388999999999999</v>
      </c>
      <c r="K19" s="21"/>
      <c r="L19" s="21"/>
      <c r="M19" s="21"/>
    </row>
    <row r="20" spans="1:23" x14ac:dyDescent="0.3">
      <c r="A20" s="24" t="s">
        <v>52</v>
      </c>
      <c r="B20" s="15" t="s">
        <v>20</v>
      </c>
      <c r="C20" s="93">
        <f>Overview!D20</f>
        <v>27000</v>
      </c>
      <c r="D20" s="23" t="s">
        <v>7</v>
      </c>
      <c r="F20" s="116">
        <v>32573.984681750226</v>
      </c>
      <c r="G20" s="19">
        <v>26.504000000000001</v>
      </c>
      <c r="H20" s="116">
        <v>32573.984681750226</v>
      </c>
      <c r="I20" s="35">
        <v>23.087</v>
      </c>
      <c r="K20" s="21"/>
      <c r="L20" s="21"/>
      <c r="M20" s="21"/>
    </row>
    <row r="21" spans="1:23" x14ac:dyDescent="0.3">
      <c r="A21" s="24" t="s">
        <v>58</v>
      </c>
      <c r="B21" s="15" t="s">
        <v>23</v>
      </c>
      <c r="C21" s="93">
        <f>Overview!D21</f>
        <v>18000</v>
      </c>
      <c r="D21" s="23" t="s">
        <v>7</v>
      </c>
      <c r="F21" s="116">
        <v>34101.41422186001</v>
      </c>
      <c r="G21" s="19">
        <v>26.259</v>
      </c>
      <c r="H21" s="116">
        <v>34101.41422186001</v>
      </c>
      <c r="I21" s="35">
        <v>22.75</v>
      </c>
    </row>
    <row r="22" spans="1:23" x14ac:dyDescent="0.3">
      <c r="A22" s="55" t="s">
        <v>57</v>
      </c>
      <c r="B22" s="15" t="s">
        <v>25</v>
      </c>
      <c r="C22" s="25">
        <f>Overview!D22</f>
        <v>110000</v>
      </c>
      <c r="D22" s="17" t="s">
        <v>7</v>
      </c>
      <c r="F22" s="116">
        <v>35815.974223726378</v>
      </c>
      <c r="G22" s="19">
        <v>24.103999999999999</v>
      </c>
      <c r="H22" s="116">
        <v>35815.974223726378</v>
      </c>
      <c r="I22" s="35">
        <v>21.074999999999999</v>
      </c>
      <c r="J22" s="21"/>
      <c r="K22" s="42"/>
      <c r="L22" s="42"/>
      <c r="M22" s="42"/>
      <c r="T22" s="43"/>
      <c r="W22" s="43"/>
    </row>
    <row r="23" spans="1:23" ht="15" thickBot="1" x14ac:dyDescent="0.35">
      <c r="A23" s="90" t="s">
        <v>28</v>
      </c>
      <c r="B23" s="38" t="s">
        <v>29</v>
      </c>
      <c r="C23" s="91">
        <f>Overview!D23</f>
        <v>10.5</v>
      </c>
      <c r="D23" s="92" t="s">
        <v>7</v>
      </c>
      <c r="F23" s="116">
        <v>38013.327404259719</v>
      </c>
      <c r="G23" s="19"/>
      <c r="H23" s="116">
        <v>38013.327404259719</v>
      </c>
      <c r="I23" s="35"/>
      <c r="J23" s="21"/>
    </row>
    <row r="24" spans="1:23" x14ac:dyDescent="0.3">
      <c r="A24" s="88"/>
      <c r="B24" s="61"/>
      <c r="C24" s="89"/>
      <c r="D24" s="114"/>
      <c r="F24" s="116">
        <v>41018.907048854089</v>
      </c>
      <c r="G24" s="19">
        <v>23.378</v>
      </c>
      <c r="H24" s="116">
        <v>41018.907048854089</v>
      </c>
      <c r="I24" s="35">
        <v>20.116</v>
      </c>
      <c r="J24" s="21"/>
    </row>
    <row r="25" spans="1:23" x14ac:dyDescent="0.3">
      <c r="A25" s="88"/>
      <c r="B25" s="61"/>
      <c r="C25" s="89"/>
      <c r="D25" s="114"/>
      <c r="F25" s="116">
        <v>43003.484837704913</v>
      </c>
      <c r="G25" s="19">
        <v>22.12</v>
      </c>
      <c r="H25" s="116">
        <v>43003.484837704913</v>
      </c>
      <c r="I25" s="35">
        <v>18.686</v>
      </c>
      <c r="J25" s="21"/>
    </row>
    <row r="26" spans="1:23" x14ac:dyDescent="0.3">
      <c r="A26" s="88"/>
      <c r="B26" s="61"/>
      <c r="C26" s="89"/>
      <c r="D26" s="114"/>
      <c r="F26" s="116">
        <v>45208.951681708691</v>
      </c>
      <c r="G26" s="19">
        <v>23.716000000000001</v>
      </c>
      <c r="H26" s="116">
        <v>45208.951681708691</v>
      </c>
      <c r="I26" s="35">
        <v>19.954000000000001</v>
      </c>
      <c r="J26" s="21"/>
    </row>
    <row r="27" spans="1:23" x14ac:dyDescent="0.3">
      <c r="A27" s="88"/>
      <c r="B27" s="61"/>
      <c r="C27" s="89"/>
      <c r="D27" s="114"/>
      <c r="F27" s="116">
        <v>47857.937336633986</v>
      </c>
      <c r="G27" s="19">
        <v>22.736999999999998</v>
      </c>
      <c r="H27" s="116">
        <v>47857.937336633986</v>
      </c>
      <c r="I27" s="35">
        <v>18.472000000000001</v>
      </c>
      <c r="J27" s="21"/>
    </row>
    <row r="28" spans="1:23" x14ac:dyDescent="0.3">
      <c r="A28" s="88"/>
      <c r="B28" s="61"/>
      <c r="C28" s="89"/>
      <c r="D28" s="114"/>
      <c r="F28" s="116">
        <v>49748.017758203394</v>
      </c>
      <c r="G28" s="19">
        <v>21.297999999999998</v>
      </c>
      <c r="H28" s="116">
        <v>49748.017758203394</v>
      </c>
      <c r="I28" s="35">
        <v>17.225999999999999</v>
      </c>
      <c r="J28" s="21"/>
    </row>
    <row r="29" spans="1:23" x14ac:dyDescent="0.3">
      <c r="A29" s="88"/>
      <c r="B29" s="61"/>
      <c r="C29" s="89"/>
      <c r="D29" s="114"/>
      <c r="F29" s="116">
        <v>51049.457345737137</v>
      </c>
      <c r="G29" s="19">
        <v>20.420000000000002</v>
      </c>
      <c r="H29" s="116">
        <v>51049.457345737137</v>
      </c>
      <c r="I29" s="35">
        <v>15.647</v>
      </c>
      <c r="J29" s="21"/>
    </row>
    <row r="30" spans="1:23" x14ac:dyDescent="0.3">
      <c r="A30" s="88"/>
      <c r="B30" s="61"/>
      <c r="C30" s="89"/>
      <c r="D30" s="114"/>
      <c r="F30" s="116">
        <v>52753.683856503827</v>
      </c>
      <c r="G30" s="19">
        <v>20.183</v>
      </c>
      <c r="H30" s="116">
        <v>52753.683856503827</v>
      </c>
      <c r="I30" s="35">
        <v>14.497999999999999</v>
      </c>
      <c r="J30" s="21"/>
    </row>
    <row r="31" spans="1:23" x14ac:dyDescent="0.3">
      <c r="A31" s="88"/>
      <c r="B31" s="61"/>
      <c r="C31" s="89"/>
      <c r="D31" s="114"/>
      <c r="F31" s="116">
        <v>54063.249051520863</v>
      </c>
      <c r="G31" s="19">
        <v>19.184000000000001</v>
      </c>
      <c r="H31" s="116">
        <v>54063.249051520863</v>
      </c>
      <c r="I31" s="35">
        <v>13.141999999999999</v>
      </c>
      <c r="J31" s="21"/>
    </row>
    <row r="32" spans="1:23" x14ac:dyDescent="0.3">
      <c r="A32" s="88"/>
      <c r="B32" s="61"/>
      <c r="C32" s="89"/>
      <c r="D32" s="114"/>
      <c r="F32" s="116">
        <v>56808.12810167954</v>
      </c>
      <c r="G32" s="19">
        <v>18.943999999999999</v>
      </c>
      <c r="H32" s="116">
        <v>56808.12810167954</v>
      </c>
      <c r="I32" s="35">
        <v>12.407</v>
      </c>
      <c r="J32" s="21"/>
    </row>
    <row r="33" spans="1:10" x14ac:dyDescent="0.3">
      <c r="A33" s="88"/>
      <c r="B33" s="61"/>
      <c r="C33" s="89"/>
      <c r="D33" s="114"/>
      <c r="F33" s="116">
        <v>59055.468974800482</v>
      </c>
      <c r="G33" s="19">
        <v>17.459</v>
      </c>
      <c r="H33" s="116">
        <v>59055.468974800482</v>
      </c>
      <c r="I33" s="35">
        <v>10.882</v>
      </c>
      <c r="J33" s="21"/>
    </row>
    <row r="34" spans="1:10" x14ac:dyDescent="0.3">
      <c r="A34" s="88"/>
      <c r="B34" s="61"/>
      <c r="C34" s="89"/>
      <c r="D34" s="114"/>
      <c r="F34" s="116">
        <v>60399.293368090024</v>
      </c>
      <c r="G34" s="19">
        <v>17.152000000000001</v>
      </c>
      <c r="H34" s="116">
        <v>60399.293368090024</v>
      </c>
      <c r="I34" s="35">
        <v>10.167999999999999</v>
      </c>
      <c r="J34" s="21"/>
    </row>
    <row r="35" spans="1:10" x14ac:dyDescent="0.3">
      <c r="A35" s="88"/>
      <c r="B35" s="61"/>
      <c r="C35" s="89"/>
      <c r="D35" s="114"/>
      <c r="F35" s="116">
        <v>61680.620804774335</v>
      </c>
      <c r="G35" s="19">
        <v>16.481000000000002</v>
      </c>
      <c r="H35" s="116">
        <v>61680.620804774335</v>
      </c>
      <c r="I35" s="35">
        <v>9.6917000000000009</v>
      </c>
      <c r="J35" s="21"/>
    </row>
    <row r="36" spans="1:10" x14ac:dyDescent="0.3">
      <c r="A36" s="88"/>
      <c r="B36" s="61"/>
      <c r="C36" s="89"/>
      <c r="D36" s="114"/>
      <c r="F36" s="116">
        <v>63043.824384581836</v>
      </c>
      <c r="G36" s="19">
        <v>15.759</v>
      </c>
      <c r="H36" s="116">
        <v>63043.824384581836</v>
      </c>
      <c r="I36" s="35">
        <v>8.4284999999999997</v>
      </c>
      <c r="J36" s="21"/>
    </row>
    <row r="37" spans="1:10" x14ac:dyDescent="0.3">
      <c r="A37" s="88"/>
      <c r="B37" s="61"/>
      <c r="C37" s="89"/>
      <c r="D37" s="114"/>
      <c r="F37" s="116">
        <v>64182.927540577824</v>
      </c>
      <c r="G37" s="19">
        <v>16.228000000000002</v>
      </c>
      <c r="H37" s="116">
        <v>64182.927540577824</v>
      </c>
      <c r="I37" s="35">
        <v>9.0248000000000008</v>
      </c>
      <c r="J37" s="21"/>
    </row>
    <row r="38" spans="1:10" x14ac:dyDescent="0.3">
      <c r="A38" s="88"/>
      <c r="B38" s="61"/>
      <c r="C38" s="89"/>
      <c r="D38" s="114"/>
      <c r="F38" s="116">
        <v>65281.572615203841</v>
      </c>
      <c r="G38" s="19">
        <v>14.742000000000001</v>
      </c>
      <c r="H38" s="116">
        <v>65281.572615203841</v>
      </c>
      <c r="I38" s="35">
        <v>8.0587</v>
      </c>
      <c r="J38" s="21"/>
    </row>
    <row r="39" spans="1:10" x14ac:dyDescent="0.3">
      <c r="A39" s="88"/>
      <c r="B39" s="61"/>
      <c r="C39" s="89"/>
      <c r="D39" s="114"/>
      <c r="F39" s="116">
        <v>66312.79955433993</v>
      </c>
      <c r="G39" s="19">
        <v>15.196999999999999</v>
      </c>
      <c r="H39" s="116">
        <v>66312.79955433993</v>
      </c>
      <c r="I39" s="35">
        <v>8.7118000000000002</v>
      </c>
      <c r="J39" s="21"/>
    </row>
    <row r="40" spans="1:10" x14ac:dyDescent="0.3">
      <c r="A40" s="88"/>
      <c r="B40" s="61"/>
      <c r="C40" s="89"/>
      <c r="D40" s="114"/>
      <c r="F40" s="116">
        <v>68121.411176551846</v>
      </c>
      <c r="G40" s="19">
        <v>13.593</v>
      </c>
      <c r="H40" s="116">
        <v>68121.411176551846</v>
      </c>
      <c r="I40" s="35">
        <v>7.9782000000000002</v>
      </c>
      <c r="J40" s="21"/>
    </row>
    <row r="41" spans="1:10" x14ac:dyDescent="0.3">
      <c r="A41" s="88"/>
      <c r="B41" s="61"/>
      <c r="C41" s="89"/>
      <c r="D41" s="114"/>
      <c r="F41" s="116">
        <v>70090.979657209478</v>
      </c>
      <c r="G41" s="19">
        <v>11.154</v>
      </c>
      <c r="H41" s="116">
        <v>70090.979657209478</v>
      </c>
      <c r="I41" s="35">
        <v>6.5922999999999998</v>
      </c>
      <c r="J41" s="21"/>
    </row>
    <row r="42" spans="1:10" x14ac:dyDescent="0.3">
      <c r="A42" s="88"/>
      <c r="B42" s="61"/>
      <c r="C42" s="89"/>
      <c r="D42" s="114"/>
      <c r="F42" s="116">
        <v>71907.164945113764</v>
      </c>
      <c r="G42" s="19">
        <v>10.375999999999999</v>
      </c>
      <c r="H42" s="116">
        <v>71907.164945113764</v>
      </c>
      <c r="I42" s="35">
        <v>5.6001000000000003</v>
      </c>
      <c r="J42" s="21"/>
    </row>
    <row r="43" spans="1:10" x14ac:dyDescent="0.3">
      <c r="A43" s="88"/>
      <c r="B43" s="61"/>
      <c r="C43" s="89"/>
      <c r="D43" s="114"/>
      <c r="F43" s="116">
        <v>73688.071736610727</v>
      </c>
      <c r="G43" s="19">
        <v>9.7093000000000007</v>
      </c>
      <c r="H43" s="116">
        <v>73688.071736610727</v>
      </c>
      <c r="I43" s="35">
        <v>3.7946</v>
      </c>
      <c r="J43" s="21"/>
    </row>
    <row r="44" spans="1:10" x14ac:dyDescent="0.3">
      <c r="A44" s="88"/>
      <c r="B44" s="61"/>
      <c r="C44" s="89"/>
      <c r="D44" s="114"/>
      <c r="F44" s="116">
        <v>75976.880160223329</v>
      </c>
      <c r="G44" s="19">
        <v>8.9550999999999998</v>
      </c>
      <c r="H44" s="116">
        <v>75976.880160223329</v>
      </c>
      <c r="I44" s="35">
        <v>2.5701000000000001</v>
      </c>
      <c r="J44" s="21"/>
    </row>
    <row r="45" spans="1:10" x14ac:dyDescent="0.3">
      <c r="A45" s="88"/>
      <c r="B45" s="61"/>
      <c r="C45" s="89"/>
      <c r="D45" s="114"/>
      <c r="F45" s="116">
        <v>78968.501125519571</v>
      </c>
      <c r="G45" s="19">
        <v>7.0273000000000003</v>
      </c>
      <c r="H45" s="116">
        <v>78968.501125519571</v>
      </c>
      <c r="I45" s="35">
        <v>1.1577</v>
      </c>
      <c r="J45" s="21"/>
    </row>
    <row r="46" spans="1:10" x14ac:dyDescent="0.3">
      <c r="A46" s="88"/>
      <c r="B46" s="61"/>
      <c r="C46" s="89"/>
      <c r="D46" s="114"/>
      <c r="F46" s="116">
        <v>80404.162645516539</v>
      </c>
      <c r="G46" s="19">
        <v>5.9561000000000002</v>
      </c>
      <c r="H46" s="116">
        <v>80404.162645516539</v>
      </c>
      <c r="I46" s="35">
        <v>0.80208999999999997</v>
      </c>
      <c r="J46" s="21"/>
    </row>
    <row r="47" spans="1:10" x14ac:dyDescent="0.3">
      <c r="A47" s="88"/>
      <c r="B47" s="61"/>
      <c r="C47" s="89"/>
      <c r="D47" s="114"/>
      <c r="F47" s="116">
        <v>81918.362103976353</v>
      </c>
      <c r="G47" s="19">
        <v>1.9448000000000001</v>
      </c>
      <c r="H47" s="116">
        <v>81918.362103976353</v>
      </c>
      <c r="I47" s="35">
        <v>0.12687000000000001</v>
      </c>
      <c r="J47" s="21"/>
    </row>
    <row r="48" spans="1:10" x14ac:dyDescent="0.3">
      <c r="A48" s="88"/>
      <c r="B48" s="61"/>
      <c r="C48" s="89"/>
      <c r="D48" s="114"/>
      <c r="F48" s="116">
        <v>84869.069815695693</v>
      </c>
      <c r="G48" s="19">
        <v>0.79874000000000001</v>
      </c>
      <c r="H48" s="116">
        <v>84869.069815695693</v>
      </c>
      <c r="I48" s="35">
        <v>6.4962000000000006E-2</v>
      </c>
      <c r="J48" s="21"/>
    </row>
    <row r="49" spans="1:24" x14ac:dyDescent="0.3">
      <c r="A49" s="88"/>
      <c r="B49" s="61"/>
      <c r="C49" s="89"/>
      <c r="D49" s="114"/>
      <c r="F49" s="116">
        <v>87413.146268949407</v>
      </c>
      <c r="G49" s="19">
        <v>0.30145</v>
      </c>
      <c r="H49" s="116">
        <v>87413.146268949407</v>
      </c>
      <c r="I49" s="35">
        <v>5.1390999999999999E-2</v>
      </c>
      <c r="J49" s="21"/>
    </row>
    <row r="50" spans="1:24" x14ac:dyDescent="0.3">
      <c r="A50" s="88"/>
      <c r="B50" s="61"/>
      <c r="C50" s="89"/>
      <c r="D50" s="114"/>
      <c r="F50" s="116">
        <v>90065.998696054987</v>
      </c>
      <c r="G50" s="19">
        <v>0.14265</v>
      </c>
      <c r="H50" s="116">
        <v>90065.998696054987</v>
      </c>
      <c r="I50" s="35">
        <v>6.2822000000000003E-2</v>
      </c>
      <c r="J50" s="21"/>
    </row>
    <row r="51" spans="1:24" x14ac:dyDescent="0.3">
      <c r="A51" s="88"/>
      <c r="B51" s="61"/>
      <c r="C51" s="89"/>
      <c r="D51" s="114"/>
      <c r="F51" s="116">
        <v>92737.52447732682</v>
      </c>
      <c r="G51" s="19">
        <v>5.0768000000000001E-2</v>
      </c>
      <c r="H51" s="116">
        <v>92737.52447732682</v>
      </c>
      <c r="I51" s="35">
        <v>4.1977E-2</v>
      </c>
      <c r="J51" s="21"/>
    </row>
    <row r="52" spans="1:24" x14ac:dyDescent="0.3">
      <c r="A52" s="88"/>
      <c r="B52" s="61"/>
      <c r="C52" s="89"/>
      <c r="D52" s="114"/>
      <c r="F52" s="116">
        <v>97674.049976096168</v>
      </c>
      <c r="G52" s="19">
        <v>4.2374000000000002E-2</v>
      </c>
      <c r="H52" s="116">
        <v>97674.049976096168</v>
      </c>
      <c r="I52" s="35">
        <v>3.5987999999999999E-2</v>
      </c>
      <c r="J52" s="21"/>
    </row>
    <row r="53" spans="1:24" ht="15" thickBot="1" x14ac:dyDescent="0.35">
      <c r="A53" s="88"/>
      <c r="B53" s="61"/>
      <c r="C53" s="89"/>
      <c r="D53" s="114"/>
      <c r="F53" s="120">
        <v>103188.79466646942</v>
      </c>
      <c r="G53" s="46">
        <v>3.3723000000000003E-2</v>
      </c>
      <c r="H53" s="45">
        <v>103188.79466646942</v>
      </c>
      <c r="I53" s="47">
        <v>2.7661999999999999E-2</v>
      </c>
      <c r="J53" s="21"/>
    </row>
    <row r="54" spans="1:24" ht="15" thickBot="1" x14ac:dyDescent="0.35">
      <c r="A54" s="88"/>
      <c r="B54" s="61"/>
      <c r="C54" s="89"/>
      <c r="D54" s="113"/>
      <c r="F54" s="119"/>
      <c r="G54" s="119"/>
      <c r="H54" s="119"/>
      <c r="I54" s="119"/>
      <c r="J54" s="119"/>
      <c r="S54" s="49"/>
      <c r="T54" s="43"/>
      <c r="W54" s="43"/>
    </row>
    <row r="55" spans="1:24" ht="15" thickBot="1" x14ac:dyDescent="0.35">
      <c r="A55" s="167" t="s">
        <v>56</v>
      </c>
      <c r="B55" s="167"/>
      <c r="C55" s="167"/>
      <c r="D55" s="168"/>
      <c r="F55" s="172" t="s">
        <v>43</v>
      </c>
      <c r="G55" s="173"/>
      <c r="H55" s="173"/>
      <c r="I55" s="174"/>
      <c r="J55" s="119"/>
      <c r="V55" s="43"/>
      <c r="W55" s="43"/>
      <c r="X55" s="43"/>
    </row>
    <row r="56" spans="1:24" x14ac:dyDescent="0.3">
      <c r="A56" s="94" t="s">
        <v>64</v>
      </c>
      <c r="B56" s="95" t="s">
        <v>54</v>
      </c>
      <c r="C56" s="51">
        <f>$C$11*$C$20/C$14/$C$18</f>
        <v>2.4725274725274724E-2</v>
      </c>
      <c r="D56" s="30"/>
      <c r="F56" s="154"/>
      <c r="G56" s="155"/>
      <c r="H56" s="155"/>
      <c r="I56" s="156"/>
      <c r="J56" s="119"/>
      <c r="V56" s="43"/>
      <c r="W56" s="43"/>
      <c r="X56" s="43"/>
    </row>
    <row r="57" spans="1:24" ht="15.6" x14ac:dyDescent="0.35">
      <c r="A57" s="14" t="s">
        <v>48</v>
      </c>
      <c r="B57" s="15" t="s">
        <v>47</v>
      </c>
      <c r="C57" s="53">
        <f>C60/C13</f>
        <v>-0.42902233956072666</v>
      </c>
      <c r="D57" s="54" t="s">
        <v>34</v>
      </c>
      <c r="F57" s="157"/>
      <c r="G57" s="158"/>
      <c r="H57" s="158"/>
      <c r="I57" s="159"/>
      <c r="J57" s="119"/>
      <c r="V57" s="43"/>
      <c r="W57" s="43"/>
      <c r="X57" s="43"/>
    </row>
    <row r="58" spans="1:24" x14ac:dyDescent="0.3">
      <c r="A58" s="96" t="s">
        <v>63</v>
      </c>
      <c r="B58" s="87" t="s">
        <v>59</v>
      </c>
      <c r="C58" s="53">
        <f>C11*C21/C57/C19</f>
        <v>-2.2590084170977893</v>
      </c>
      <c r="D58" s="54"/>
      <c r="F58" s="157"/>
      <c r="G58" s="158"/>
      <c r="H58" s="158"/>
      <c r="I58" s="159"/>
      <c r="J58" s="50"/>
      <c r="V58" s="43"/>
      <c r="W58" s="43"/>
      <c r="X58" s="43"/>
    </row>
    <row r="59" spans="1:24" x14ac:dyDescent="0.3">
      <c r="A59" s="55" t="s">
        <v>49</v>
      </c>
      <c r="B59" s="15" t="s">
        <v>60</v>
      </c>
      <c r="C59" s="56">
        <f>($C$5-$C$8)*(C60/C12)^(1/$C$11)+$C$8</f>
        <v>1.1179787977407689</v>
      </c>
      <c r="D59" s="17" t="s">
        <v>13</v>
      </c>
      <c r="E59" s="21"/>
      <c r="F59" s="157"/>
      <c r="G59" s="158"/>
      <c r="H59" s="158"/>
      <c r="I59" s="159"/>
      <c r="J59" s="52"/>
      <c r="P59" s="21"/>
      <c r="Q59" s="21"/>
      <c r="V59" s="43"/>
      <c r="W59" s="43"/>
      <c r="X59" s="43"/>
    </row>
    <row r="60" spans="1:24" ht="15" thickBot="1" x14ac:dyDescent="0.35">
      <c r="A60" s="57" t="s">
        <v>50</v>
      </c>
      <c r="B60" s="58" t="s">
        <v>44</v>
      </c>
      <c r="C60" s="59">
        <f>C12*(1-C56*(EXP(C22/C20)-1))</f>
        <v>-64.353350934109002</v>
      </c>
      <c r="D60" s="26"/>
      <c r="E60" s="21"/>
      <c r="F60" s="160"/>
      <c r="G60" s="161"/>
      <c r="H60" s="161"/>
      <c r="I60" s="162"/>
      <c r="J60" s="52"/>
      <c r="P60" s="21"/>
      <c r="Q60" s="21"/>
      <c r="V60" s="43"/>
      <c r="W60" s="43"/>
      <c r="X60" s="43"/>
    </row>
    <row r="61" spans="1:24" ht="15" thickBot="1" x14ac:dyDescent="0.35">
      <c r="A61" s="60"/>
      <c r="B61" s="61"/>
      <c r="C61" s="62"/>
      <c r="D61" s="63"/>
      <c r="E61" s="21"/>
      <c r="F61" s="21"/>
      <c r="H61" s="21"/>
      <c r="I61" s="21"/>
    </row>
    <row r="62" spans="1:24" ht="15" thickBot="1" x14ac:dyDescent="0.35">
      <c r="A62" s="99" t="s">
        <v>38</v>
      </c>
      <c r="B62" s="100" t="s">
        <v>46</v>
      </c>
      <c r="C62" s="101"/>
      <c r="D62" s="102"/>
      <c r="E62" s="103" t="s">
        <v>39</v>
      </c>
      <c r="F62" s="103" t="s">
        <v>45</v>
      </c>
      <c r="G62" s="103" t="s">
        <v>40</v>
      </c>
      <c r="H62" s="103" t="s">
        <v>41</v>
      </c>
      <c r="I62" s="103" t="s">
        <v>42</v>
      </c>
      <c r="R62" s="43"/>
      <c r="S62" s="64"/>
      <c r="T62" s="64"/>
      <c r="U62" s="64"/>
      <c r="V62" s="64"/>
      <c r="W62" s="64"/>
      <c r="X62" s="64"/>
    </row>
    <row r="63" spans="1:24" x14ac:dyDescent="0.3">
      <c r="A63" s="108">
        <f>A64-$C$4-9000</f>
        <v>-18000</v>
      </c>
      <c r="B63" s="66"/>
      <c r="C63" s="67"/>
      <c r="D63" s="68"/>
      <c r="E63" s="69">
        <f t="shared" ref="E63:E126" si="0">IF(A63&lt;=$C$22,$C$18*EXP(-A63/$C$20),$C$19*EXP(-(A63-$C$22)/$C$21))</f>
        <v>531731.39320792642</v>
      </c>
      <c r="F63" s="70">
        <f t="shared" ref="F63:F94" si="1">IF(A63&lt;=$C$22,IF($C$12*(1-$C$56*(EXP(A63/$C$20)-1))&gt;0,$C$12*(1-$C$56*(EXP(A63/$C$20)-1)),0),IF($C$60*(1-$C$58*(EXP((A63-$C$22)/$C$21)-1))&gt;0,$C$60*(1-$C$58*(EXP((A63-$C$22)/$C$21)-1)),0))</f>
        <v>151.80463431128024</v>
      </c>
      <c r="G63" s="71">
        <f t="shared" ref="G63:G94" si="2">IF(A63&lt;=$C$22,($C$5-$C$8)*(F63/$C$12)^(1/$C$11)+$C$8, ($C$59-$C$8)*(F63/$C$60)^(1/$C$11)+$C$8)</f>
        <v>34.61696775158611</v>
      </c>
      <c r="H63" s="127">
        <f>IF($C$15=0,A63-$C$6/2, A63-$C$6*EXP(-A63/$C$15)/2)</f>
        <v>-23760.359320591517</v>
      </c>
      <c r="I63" s="127">
        <f>IF($C$15=0,A63+$C$6/2, A63+$C$6*EXP(-A63/$C$15)/2)</f>
        <v>-12239.640679408483</v>
      </c>
      <c r="R63" s="43"/>
      <c r="S63" s="64"/>
      <c r="T63" s="64"/>
      <c r="U63" s="64"/>
      <c r="V63" s="64"/>
      <c r="W63" s="64"/>
      <c r="X63" s="64"/>
    </row>
    <row r="64" spans="1:24" x14ac:dyDescent="0.3">
      <c r="A64" s="109">
        <f t="shared" ref="A64:A71" si="3">A65-$C$4</f>
        <v>-8000</v>
      </c>
      <c r="B64" s="65"/>
      <c r="D64" s="73"/>
      <c r="E64" s="74">
        <f t="shared" si="0"/>
        <v>367149.12162538286</v>
      </c>
      <c r="F64" s="75">
        <f t="shared" si="1"/>
        <v>150.95105616228579</v>
      </c>
      <c r="G64" s="76">
        <f t="shared" si="2"/>
        <v>33.844922789845185</v>
      </c>
      <c r="H64" s="128">
        <f t="shared" ref="H64:H127" si="4">IF($C$15=0,A64-$C$6/2, A64-$C$6*EXP(-A64/$C$15)/2)</f>
        <v>-13754.601840490765</v>
      </c>
      <c r="I64" s="128">
        <f t="shared" ref="I64:I127" si="5">IF($C$15=0,A64+$C$6/2, A64+$C$6*EXP(-A64/$C$15)/2)</f>
        <v>-2245.3981595092355</v>
      </c>
      <c r="R64" s="43"/>
      <c r="S64" s="64"/>
      <c r="T64" s="64"/>
      <c r="U64" s="64"/>
      <c r="V64" s="64"/>
      <c r="W64" s="64"/>
      <c r="X64" s="64"/>
    </row>
    <row r="65" spans="1:37" x14ac:dyDescent="0.3">
      <c r="A65" s="109">
        <f t="shared" si="3"/>
        <v>-7000</v>
      </c>
      <c r="B65" s="65"/>
      <c r="D65" s="73"/>
      <c r="E65" s="74">
        <f t="shared" si="0"/>
        <v>353799.74268791091</v>
      </c>
      <c r="F65" s="75">
        <f t="shared" si="1"/>
        <v>150.8470028075115</v>
      </c>
      <c r="G65" s="76">
        <f t="shared" si="2"/>
        <v>33.751699511135989</v>
      </c>
      <c r="H65" s="128">
        <f t="shared" si="4"/>
        <v>-12754.026409078766</v>
      </c>
      <c r="I65" s="128">
        <f t="shared" si="5"/>
        <v>-1245.9735909212341</v>
      </c>
      <c r="R65" s="43"/>
      <c r="S65" s="64"/>
      <c r="T65" s="64"/>
      <c r="U65" s="64"/>
      <c r="V65" s="64"/>
      <c r="W65" s="64"/>
      <c r="X65" s="64"/>
    </row>
    <row r="66" spans="1:37" x14ac:dyDescent="0.3">
      <c r="A66" s="109">
        <f t="shared" si="3"/>
        <v>-6000</v>
      </c>
      <c r="B66" s="65"/>
      <c r="D66" s="73"/>
      <c r="E66" s="74">
        <f t="shared" si="0"/>
        <v>340935.74123745924</v>
      </c>
      <c r="F66" s="75">
        <f t="shared" si="1"/>
        <v>150.73902336830304</v>
      </c>
      <c r="G66" s="76">
        <f t="shared" si="2"/>
        <v>33.655162538386193</v>
      </c>
      <c r="H66" s="128">
        <f t="shared" si="4"/>
        <v>-11753.451035207032</v>
      </c>
      <c r="I66" s="128">
        <f t="shared" si="5"/>
        <v>-246.54896479296895</v>
      </c>
      <c r="R66" s="43"/>
      <c r="S66" s="64"/>
      <c r="T66" s="64"/>
      <c r="U66" s="64"/>
      <c r="V66" s="64"/>
      <c r="W66" s="64"/>
      <c r="X66" s="64"/>
    </row>
    <row r="67" spans="1:37" x14ac:dyDescent="0.3">
      <c r="A67" s="109">
        <f t="shared" si="3"/>
        <v>-5000</v>
      </c>
      <c r="B67" s="65"/>
      <c r="D67" s="73"/>
      <c r="E67" s="74">
        <f t="shared" si="0"/>
        <v>328539.46916425356</v>
      </c>
      <c r="F67" s="75">
        <f t="shared" si="1"/>
        <v>150.62696970778367</v>
      </c>
      <c r="G67" s="76">
        <f t="shared" si="2"/>
        <v>33.555202193023696</v>
      </c>
      <c r="H67" s="128">
        <f t="shared" si="4"/>
        <v>-10752.875718869807</v>
      </c>
      <c r="I67" s="128">
        <f t="shared" si="5"/>
        <v>752.87571886980641</v>
      </c>
      <c r="R67" s="43"/>
      <c r="S67" s="64"/>
      <c r="T67" s="64"/>
      <c r="U67" s="64"/>
      <c r="V67" s="64"/>
      <c r="W67" s="64"/>
      <c r="X67" s="64"/>
    </row>
    <row r="68" spans="1:37" x14ac:dyDescent="0.3">
      <c r="A68" s="109">
        <f t="shared" si="3"/>
        <v>-4000</v>
      </c>
      <c r="B68" s="65"/>
      <c r="D68" s="73"/>
      <c r="E68" s="74">
        <f t="shared" si="0"/>
        <v>316593.92003595002</v>
      </c>
      <c r="F68" s="75">
        <f t="shared" si="1"/>
        <v>150.51068809965687</v>
      </c>
      <c r="G68" s="76">
        <f t="shared" si="2"/>
        <v>33.451705801837001</v>
      </c>
      <c r="H68" s="128">
        <f t="shared" si="4"/>
        <v>-9752.3004600613403</v>
      </c>
      <c r="I68" s="128">
        <f t="shared" si="5"/>
        <v>1752.3004600613403</v>
      </c>
      <c r="R68" s="43"/>
      <c r="S68" s="64"/>
      <c r="T68" s="64"/>
      <c r="U68" s="64"/>
      <c r="V68" s="64"/>
      <c r="W68" s="64"/>
      <c r="X68" s="64"/>
    </row>
    <row r="69" spans="1:37" x14ac:dyDescent="0.3">
      <c r="A69" s="109">
        <f t="shared" si="3"/>
        <v>-3000</v>
      </c>
      <c r="B69" s="65"/>
      <c r="D69" s="73"/>
      <c r="E69" s="74">
        <f t="shared" si="0"/>
        <v>305082.70576652879</v>
      </c>
      <c r="F69" s="75">
        <f t="shared" si="1"/>
        <v>150.39001901730936</v>
      </c>
      <c r="G69" s="76">
        <f t="shared" si="2"/>
        <v>33.344557667649951</v>
      </c>
      <c r="H69" s="128">
        <f t="shared" si="4"/>
        <v>-8751.7252587758776</v>
      </c>
      <c r="I69" s="128">
        <f t="shared" si="5"/>
        <v>2751.7252587758767</v>
      </c>
      <c r="R69" s="43"/>
      <c r="S69" s="64"/>
      <c r="T69" s="64"/>
      <c r="U69" s="64"/>
      <c r="V69" s="64"/>
      <c r="W69" s="64"/>
      <c r="X69" s="64"/>
    </row>
    <row r="70" spans="1:37" x14ac:dyDescent="0.3">
      <c r="A70" s="109">
        <f t="shared" si="3"/>
        <v>-2000</v>
      </c>
      <c r="B70" s="65"/>
      <c r="D70" s="73"/>
      <c r="E70" s="74">
        <f t="shared" si="0"/>
        <v>293990.03413349635</v>
      </c>
      <c r="F70" s="75">
        <f t="shared" si="1"/>
        <v>150.26479691495663</v>
      </c>
      <c r="G70" s="76">
        <f t="shared" si="2"/>
        <v>33.233639044827633</v>
      </c>
      <c r="H70" s="128">
        <f t="shared" si="4"/>
        <v>-7751.1501150076674</v>
      </c>
      <c r="I70" s="128">
        <f t="shared" si="5"/>
        <v>3751.1501150076674</v>
      </c>
      <c r="R70" s="43"/>
      <c r="S70" s="64"/>
      <c r="T70" s="64"/>
      <c r="U70" s="64"/>
      <c r="V70" s="64"/>
      <c r="W70" s="64"/>
      <c r="X70" s="64"/>
    </row>
    <row r="71" spans="1:37" x14ac:dyDescent="0.3">
      <c r="A71" s="109">
        <f t="shared" si="3"/>
        <v>-1000</v>
      </c>
      <c r="B71" s="65"/>
      <c r="D71" s="73"/>
      <c r="E71" s="74">
        <f t="shared" si="0"/>
        <v>283300.68711255275</v>
      </c>
      <c r="F71" s="75">
        <f t="shared" si="1"/>
        <v>150.13485000053095</v>
      </c>
      <c r="G71" s="76">
        <f t="shared" si="2"/>
        <v>33.118828120195637</v>
      </c>
      <c r="H71" s="128">
        <f t="shared" si="4"/>
        <v>-6750.5750287509582</v>
      </c>
      <c r="I71" s="128">
        <f t="shared" si="5"/>
        <v>4750.5750287509582</v>
      </c>
      <c r="R71" s="43"/>
      <c r="S71" s="64"/>
      <c r="T71" s="64"/>
      <c r="U71" s="64"/>
      <c r="V71" s="64"/>
      <c r="W71" s="64"/>
      <c r="X71" s="64"/>
    </row>
    <row r="72" spans="1:37" x14ac:dyDescent="0.3">
      <c r="A72" s="109">
        <v>0</v>
      </c>
      <c r="B72" s="65"/>
      <c r="D72" s="73"/>
      <c r="E72" s="74">
        <f t="shared" si="0"/>
        <v>273000</v>
      </c>
      <c r="F72" s="75">
        <f t="shared" si="1"/>
        <v>150</v>
      </c>
      <c r="G72" s="76">
        <f t="shared" si="2"/>
        <v>33</v>
      </c>
      <c r="H72" s="128">
        <f t="shared" si="4"/>
        <v>-5750</v>
      </c>
      <c r="I72" s="128">
        <f t="shared" si="5"/>
        <v>5750</v>
      </c>
      <c r="T72" s="78"/>
      <c r="U72" s="78"/>
      <c r="V72" s="78"/>
      <c r="W72" s="78"/>
      <c r="X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</row>
    <row r="73" spans="1:37" x14ac:dyDescent="0.3">
      <c r="A73" s="109">
        <f>A72+$C$4</f>
        <v>1000</v>
      </c>
      <c r="B73" s="65"/>
      <c r="D73" s="73"/>
      <c r="E73" s="74">
        <f t="shared" si="0"/>
        <v>263073.84129425115</v>
      </c>
      <c r="F73" s="75">
        <f t="shared" si="1"/>
        <v>149.86006191279287</v>
      </c>
      <c r="G73" s="76">
        <f t="shared" si="2"/>
        <v>32.877026703584768</v>
      </c>
      <c r="H73" s="128">
        <f t="shared" si="4"/>
        <v>-4749.4250287490413</v>
      </c>
      <c r="I73" s="128">
        <f t="shared" si="5"/>
        <v>6749.4250287490413</v>
      </c>
      <c r="T73" s="78"/>
      <c r="U73" s="78"/>
      <c r="V73" s="78"/>
      <c r="W73" s="78"/>
      <c r="X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</row>
    <row r="74" spans="1:37" x14ac:dyDescent="0.3">
      <c r="A74" s="109">
        <f>A73+$C$4</f>
        <v>2000</v>
      </c>
      <c r="B74" s="65"/>
      <c r="D74" s="73"/>
      <c r="E74" s="74">
        <f t="shared" si="0"/>
        <v>253508.59330883823</v>
      </c>
      <c r="F74" s="75">
        <f t="shared" si="1"/>
        <v>149.71484375799804</v>
      </c>
      <c r="G74" s="76">
        <f t="shared" si="2"/>
        <v>32.749777164516118</v>
      </c>
      <c r="H74" s="128">
        <f t="shared" si="4"/>
        <v>-3748.8501149923341</v>
      </c>
      <c r="I74" s="128">
        <f t="shared" si="5"/>
        <v>7748.8501149923341</v>
      </c>
      <c r="J74" s="44"/>
      <c r="K74" s="21"/>
      <c r="L74" s="21"/>
      <c r="M74" s="21"/>
      <c r="N74" s="21"/>
      <c r="O74" s="21"/>
      <c r="T74" s="78"/>
      <c r="U74" s="78"/>
      <c r="V74" s="78"/>
      <c r="W74" s="78"/>
      <c r="X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</row>
    <row r="75" spans="1:37" x14ac:dyDescent="0.3">
      <c r="A75" s="109">
        <f t="shared" ref="A75:A138" si="6">A74+$C$4</f>
        <v>3000</v>
      </c>
      <c r="B75" s="65"/>
      <c r="D75" s="73"/>
      <c r="E75" s="74">
        <f t="shared" si="0"/>
        <v>244291.13349032294</v>
      </c>
      <c r="F75" s="75">
        <f t="shared" si="1"/>
        <v>149.56414631098485</v>
      </c>
      <c r="G75" s="76">
        <f t="shared" si="2"/>
        <v>32.618117239936311</v>
      </c>
      <c r="H75" s="128">
        <f t="shared" si="4"/>
        <v>-2748.2752587241266</v>
      </c>
      <c r="I75" s="128">
        <f t="shared" si="5"/>
        <v>8748.2752587241266</v>
      </c>
      <c r="J75" s="44"/>
      <c r="K75" s="21"/>
      <c r="L75" s="21"/>
      <c r="M75" s="21"/>
      <c r="N75" s="21"/>
      <c r="O75" s="21"/>
      <c r="T75" s="78"/>
      <c r="U75" s="78"/>
      <c r="V75" s="78"/>
      <c r="W75" s="78"/>
      <c r="X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</row>
    <row r="76" spans="1:37" x14ac:dyDescent="0.3">
      <c r="A76" s="109">
        <f t="shared" si="6"/>
        <v>4000</v>
      </c>
      <c r="B76" s="65"/>
      <c r="D76" s="73"/>
      <c r="E76" s="74">
        <f t="shared" si="0"/>
        <v>235408.81641547964</v>
      </c>
      <c r="F76" s="75">
        <f t="shared" si="1"/>
        <v>149.40776283008762</v>
      </c>
      <c r="G76" s="76">
        <f t="shared" si="2"/>
        <v>32.481909728989898</v>
      </c>
      <c r="H76" s="128">
        <f t="shared" si="4"/>
        <v>-1747.7004599386728</v>
      </c>
      <c r="I76" s="128">
        <f t="shared" si="5"/>
        <v>9747.7004599386728</v>
      </c>
      <c r="J76" s="44"/>
      <c r="K76" s="21"/>
      <c r="L76" s="21"/>
      <c r="M76" s="21"/>
      <c r="N76" s="21"/>
      <c r="O76" s="21"/>
      <c r="T76" s="78"/>
      <c r="U76" s="78"/>
      <c r="V76" s="78"/>
      <c r="W76" s="78"/>
      <c r="X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</row>
    <row r="77" spans="1:37" x14ac:dyDescent="0.3">
      <c r="A77" s="109">
        <f t="shared" si="6"/>
        <v>5000</v>
      </c>
      <c r="B77" s="65"/>
      <c r="D77" s="73"/>
      <c r="E77" s="74">
        <f t="shared" si="0"/>
        <v>226849.45644305271</v>
      </c>
      <c r="F77" s="75">
        <f t="shared" si="1"/>
        <v>149.24547877297687</v>
      </c>
      <c r="G77" s="76">
        <f t="shared" si="2"/>
        <v>32.341014401224889</v>
      </c>
      <c r="H77" s="128">
        <f t="shared" si="4"/>
        <v>-747.12571863022367</v>
      </c>
      <c r="I77" s="128">
        <f t="shared" si="5"/>
        <v>10747.125718630225</v>
      </c>
      <c r="J77" s="44"/>
      <c r="K77" s="21"/>
      <c r="L77" s="21"/>
      <c r="M77" s="21"/>
      <c r="N77" s="21"/>
      <c r="O77" s="21"/>
      <c r="T77" s="78"/>
      <c r="U77" s="78"/>
      <c r="V77" s="78"/>
      <c r="W77" s="78"/>
      <c r="X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</row>
    <row r="78" spans="1:37" x14ac:dyDescent="0.3">
      <c r="A78" s="109">
        <f t="shared" si="6"/>
        <v>6000</v>
      </c>
      <c r="B78" s="65"/>
      <c r="D78" s="73"/>
      <c r="E78" s="74">
        <f t="shared" si="0"/>
        <v>218601.31099628861</v>
      </c>
      <c r="F78" s="75">
        <f t="shared" si="1"/>
        <v>149.07707150232892</v>
      </c>
      <c r="G78" s="76">
        <f t="shared" si="2"/>
        <v>32.19528803593758</v>
      </c>
      <c r="H78" s="128">
        <f t="shared" si="4"/>
        <v>253.44896520696875</v>
      </c>
      <c r="I78" s="128">
        <f t="shared" si="5"/>
        <v>11746.551034793032</v>
      </c>
      <c r="J78" s="44"/>
      <c r="K78" s="21"/>
      <c r="L78" s="21"/>
      <c r="M78" s="21"/>
      <c r="N78" s="21"/>
      <c r="O78" s="21"/>
      <c r="T78" s="78"/>
      <c r="U78" s="78"/>
      <c r="V78" s="78"/>
      <c r="W78" s="78"/>
      <c r="X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</row>
    <row r="79" spans="1:37" x14ac:dyDescent="0.3">
      <c r="A79" s="109">
        <f t="shared" si="6"/>
        <v>7000</v>
      </c>
      <c r="B79" s="65"/>
      <c r="D79" s="73"/>
      <c r="E79" s="74">
        <f t="shared" si="0"/>
        <v>210653.06445330719</v>
      </c>
      <c r="F79" s="75">
        <f t="shared" si="1"/>
        <v>148.90230998039004</v>
      </c>
      <c r="G79" s="76">
        <f t="shared" si="2"/>
        <v>32.044584473496762</v>
      </c>
      <c r="H79" s="128">
        <f t="shared" si="4"/>
        <v>1254.0235915786507</v>
      </c>
      <c r="I79" s="128">
        <f t="shared" si="5"/>
        <v>12745.976408421349</v>
      </c>
      <c r="J79" s="44"/>
      <c r="K79" s="21"/>
      <c r="L79" s="21"/>
      <c r="M79" s="21"/>
      <c r="N79" s="21"/>
      <c r="O79" s="21"/>
      <c r="T79" s="78"/>
      <c r="U79" s="78"/>
      <c r="V79" s="78"/>
      <c r="W79" s="78"/>
      <c r="X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</row>
    <row r="80" spans="1:37" x14ac:dyDescent="0.3">
      <c r="A80" s="109">
        <f t="shared" si="6"/>
        <v>8000</v>
      </c>
      <c r="B80" s="65"/>
      <c r="D80" s="73"/>
      <c r="E80" s="74">
        <f t="shared" si="0"/>
        <v>202993.81262321243</v>
      </c>
      <c r="F80" s="75">
        <f t="shared" si="1"/>
        <v>148.720954452016</v>
      </c>
      <c r="G80" s="76">
        <f t="shared" si="2"/>
        <v>31.888754679755664</v>
      </c>
      <c r="H80" s="128">
        <f t="shared" si="4"/>
        <v>2254.5981604905683</v>
      </c>
      <c r="I80" s="128">
        <f t="shared" si="5"/>
        <v>13745.401839509432</v>
      </c>
      <c r="J80" s="44"/>
      <c r="K80" s="21"/>
      <c r="L80" s="21"/>
      <c r="M80" s="21"/>
      <c r="N80" s="21"/>
      <c r="O80" s="21"/>
      <c r="T80" s="78"/>
      <c r="U80" s="78"/>
      <c r="V80" s="78"/>
      <c r="W80" s="78"/>
      <c r="X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</row>
    <row r="81" spans="1:37" x14ac:dyDescent="0.3">
      <c r="A81" s="109">
        <f t="shared" si="6"/>
        <v>9000</v>
      </c>
      <c r="B81" s="65"/>
      <c r="D81" s="73"/>
      <c r="E81" s="74">
        <f t="shared" si="0"/>
        <v>195613.04778664449</v>
      </c>
      <c r="F81" s="75">
        <f t="shared" si="1"/>
        <v>148.53275611575214</v>
      </c>
      <c r="G81" s="76">
        <f t="shared" si="2"/>
        <v>31.727646824734279</v>
      </c>
      <c r="H81" s="128">
        <f t="shared" si="4"/>
        <v>3255.1726719484677</v>
      </c>
      <c r="I81" s="128">
        <f t="shared" si="5"/>
        <v>14744.827328051531</v>
      </c>
      <c r="L81" s="21"/>
      <c r="T81" s="78"/>
      <c r="U81" s="78"/>
      <c r="V81" s="78"/>
      <c r="W81" s="78"/>
      <c r="X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</row>
    <row r="82" spans="1:37" x14ac:dyDescent="0.3">
      <c r="A82" s="109">
        <f t="shared" si="6"/>
        <v>10000</v>
      </c>
      <c r="B82" s="65"/>
      <c r="D82" s="73"/>
      <c r="E82" s="74">
        <f t="shared" si="0"/>
        <v>188500.6442802508</v>
      </c>
      <c r="F82" s="75">
        <f t="shared" si="1"/>
        <v>148.3374567825031</v>
      </c>
      <c r="G82" s="76">
        <f t="shared" si="2"/>
        <v>31.561106376834008</v>
      </c>
      <c r="H82" s="128">
        <f t="shared" si="4"/>
        <v>4255.7471259580934</v>
      </c>
      <c r="I82" s="128">
        <f t="shared" si="5"/>
        <v>15744.252874041907</v>
      </c>
      <c r="L82" s="21"/>
      <c r="T82" s="78"/>
      <c r="U82" s="78"/>
      <c r="V82" s="78"/>
      <c r="W82" s="78"/>
      <c r="X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</row>
    <row r="83" spans="1:37" x14ac:dyDescent="0.3">
      <c r="A83" s="109">
        <f t="shared" si="6"/>
        <v>11000</v>
      </c>
      <c r="B83" s="65"/>
      <c r="D83" s="73"/>
      <c r="E83" s="74">
        <f t="shared" si="0"/>
        <v>181646.84460529959</v>
      </c>
      <c r="F83" s="75">
        <f t="shared" si="1"/>
        <v>148.13478852132334</v>
      </c>
      <c r="G83" s="76">
        <f t="shared" si="2"/>
        <v>31.388976213927918</v>
      </c>
      <c r="H83" s="128">
        <f t="shared" si="4"/>
        <v>5256.3215225251915</v>
      </c>
      <c r="I83" s="128">
        <f t="shared" si="5"/>
        <v>16743.678477474808</v>
      </c>
      <c r="L83" s="21"/>
      <c r="T83" s="78"/>
      <c r="U83" s="78"/>
      <c r="V83" s="78"/>
      <c r="W83" s="78"/>
      <c r="X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</row>
    <row r="84" spans="1:37" x14ac:dyDescent="0.3">
      <c r="A84" s="109">
        <f t="shared" si="6"/>
        <v>12000</v>
      </c>
      <c r="B84" s="65"/>
      <c r="D84" s="73"/>
      <c r="E84" s="74">
        <f t="shared" si="0"/>
        <v>175042.2460413776</v>
      </c>
      <c r="F84" s="75">
        <f t="shared" si="1"/>
        <v>147.92447329184299</v>
      </c>
      <c r="G84" s="76">
        <f t="shared" si="2"/>
        <v>31.211096752756049</v>
      </c>
      <c r="H84" s="128">
        <f t="shared" si="4"/>
        <v>6256.8958616555028</v>
      </c>
      <c r="I84" s="128">
        <f t="shared" si="5"/>
        <v>17743.104138344497</v>
      </c>
      <c r="L84" s="21"/>
      <c r="Y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</row>
    <row r="85" spans="1:37" x14ac:dyDescent="0.3">
      <c r="A85" s="109">
        <f t="shared" si="6"/>
        <v>13000</v>
      </c>
      <c r="B85" s="65"/>
      <c r="D85" s="73"/>
      <c r="E85" s="74">
        <f t="shared" si="0"/>
        <v>168677.78774680817</v>
      </c>
      <c r="F85" s="75">
        <f t="shared" si="1"/>
        <v>147.70622256282462</v>
      </c>
      <c r="G85" s="76">
        <f t="shared" si="2"/>
        <v>31.027306098143583</v>
      </c>
      <c r="H85" s="128">
        <f t="shared" si="4"/>
        <v>7257.4701433547743</v>
      </c>
      <c r="I85" s="128">
        <f t="shared" si="5"/>
        <v>18742.529856645226</v>
      </c>
      <c r="L85" s="21"/>
      <c r="Y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</row>
    <row r="86" spans="1:37" x14ac:dyDescent="0.3">
      <c r="A86" s="109">
        <f t="shared" si="6"/>
        <v>14000</v>
      </c>
      <c r="B86" s="65"/>
      <c r="D86" s="73"/>
      <c r="E86" s="74">
        <f t="shared" si="0"/>
        <v>162544.73832809227</v>
      </c>
      <c r="F86" s="75">
        <f t="shared" si="1"/>
        <v>147.47973691632745</v>
      </c>
      <c r="G86" s="76">
        <f t="shared" si="2"/>
        <v>30.837440213651295</v>
      </c>
      <c r="H86" s="128">
        <f t="shared" si="4"/>
        <v>8258.0443676287468</v>
      </c>
      <c r="I86" s="128">
        <f t="shared" si="5"/>
        <v>19741.955632371253</v>
      </c>
      <c r="L86" s="21"/>
      <c r="Y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</row>
    <row r="87" spans="1:37" x14ac:dyDescent="0.3">
      <c r="A87" s="109">
        <f t="shared" si="6"/>
        <v>15000</v>
      </c>
      <c r="B87" s="65"/>
      <c r="D87" s="73"/>
      <c r="E87" s="74">
        <f t="shared" si="0"/>
        <v>156634.68386131915</v>
      </c>
      <c r="F87" s="75">
        <f t="shared" si="1"/>
        <v>147.24470563693635</v>
      </c>
      <c r="G87" s="76">
        <f t="shared" si="2"/>
        <v>30.641333115363373</v>
      </c>
      <c r="H87" s="128">
        <f t="shared" si="4"/>
        <v>9258.6185344831611</v>
      </c>
      <c r="I87" s="128">
        <f t="shared" si="5"/>
        <v>20741.381465516839</v>
      </c>
      <c r="L87" s="21"/>
      <c r="Y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</row>
    <row r="88" spans="1:37" x14ac:dyDescent="0.3">
      <c r="A88" s="109">
        <f t="shared" si="6"/>
        <v>16000</v>
      </c>
      <c r="B88" s="65"/>
      <c r="D88" s="73"/>
      <c r="E88" s="74">
        <f t="shared" si="0"/>
        <v>150939.51634911311</v>
      </c>
      <c r="F88" s="75">
        <f t="shared" si="1"/>
        <v>147.00080628549151</v>
      </c>
      <c r="G88" s="76">
        <f t="shared" si="2"/>
        <v>30.438817090614123</v>
      </c>
      <c r="H88" s="128">
        <f t="shared" si="4"/>
        <v>10259.192643923763</v>
      </c>
      <c r="I88" s="128">
        <f t="shared" si="5"/>
        <v>21740.807356076235</v>
      </c>
      <c r="L88" s="21"/>
      <c r="Y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</row>
    <row r="89" spans="1:37" x14ac:dyDescent="0.3">
      <c r="A89" s="109">
        <f t="shared" si="6"/>
        <v>17000</v>
      </c>
      <c r="B89" s="65"/>
      <c r="D89" s="73"/>
      <c r="E89" s="74">
        <f t="shared" si="0"/>
        <v>145451.42259728059</v>
      </c>
      <c r="F89" s="75">
        <f t="shared" si="1"/>
        <v>146.74770425673461</v>
      </c>
      <c r="G89" s="76">
        <f t="shared" si="2"/>
        <v>30.229722943555782</v>
      </c>
      <c r="H89" s="128">
        <f t="shared" si="4"/>
        <v>11259.766695956292</v>
      </c>
      <c r="I89" s="128">
        <f t="shared" si="5"/>
        <v>22740.233304043708</v>
      </c>
      <c r="L89" s="21"/>
      <c r="Y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</row>
    <row r="90" spans="1:37" x14ac:dyDescent="0.3">
      <c r="A90" s="109">
        <f t="shared" si="6"/>
        <v>18000</v>
      </c>
      <c r="B90" s="65"/>
      <c r="D90" s="73"/>
      <c r="E90" s="74">
        <f t="shared" si="0"/>
        <v>140162.87349589763</v>
      </c>
      <c r="F90" s="75">
        <f t="shared" si="1"/>
        <v>146.48505232026426</v>
      </c>
      <c r="G90" s="76">
        <f t="shared" si="2"/>
        <v>30.013880269570802</v>
      </c>
      <c r="H90" s="128">
        <f t="shared" si="4"/>
        <v>12260.340690586487</v>
      </c>
      <c r="I90" s="128">
        <f t="shared" si="5"/>
        <v>23739.659309413513</v>
      </c>
      <c r="Y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</row>
    <row r="91" spans="1:37" x14ac:dyDescent="0.3">
      <c r="A91" s="109">
        <f t="shared" si="6"/>
        <v>19000</v>
      </c>
      <c r="B91" s="65"/>
      <c r="D91" s="73"/>
      <c r="E91" s="74">
        <f t="shared" si="0"/>
        <v>135066.61369013175</v>
      </c>
      <c r="F91" s="75">
        <f t="shared" si="1"/>
        <v>146.21249014417086</v>
      </c>
      <c r="G91" s="76">
        <f t="shared" si="2"/>
        <v>29.791117760634947</v>
      </c>
      <c r="H91" s="128">
        <f t="shared" si="4"/>
        <v>13260.914627820086</v>
      </c>
      <c r="I91" s="128">
        <f t="shared" si="5"/>
        <v>24739.085372179914</v>
      </c>
      <c r="Y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</row>
    <row r="92" spans="1:37" x14ac:dyDescent="0.3">
      <c r="A92" s="109">
        <f t="shared" si="6"/>
        <v>20000</v>
      </c>
      <c r="B92" s="65"/>
      <c r="D92" s="73"/>
      <c r="E92" s="74">
        <f t="shared" si="0"/>
        <v>130155.65162662877</v>
      </c>
      <c r="F92" s="75">
        <f t="shared" si="1"/>
        <v>145.92964380069779</v>
      </c>
      <c r="G92" s="76">
        <f t="shared" si="2"/>
        <v>29.561263543841999</v>
      </c>
      <c r="H92" s="128">
        <f t="shared" si="4"/>
        <v>14261.488507662834</v>
      </c>
      <c r="I92" s="128">
        <f t="shared" si="5"/>
        <v>25738.511492337166</v>
      </c>
      <c r="Y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</row>
    <row r="93" spans="1:37" x14ac:dyDescent="0.3">
      <c r="A93" s="109">
        <f t="shared" si="6"/>
        <v>21000</v>
      </c>
      <c r="B93" s="65"/>
      <c r="D93" s="73"/>
      <c r="E93" s="74">
        <f t="shared" si="0"/>
        <v>125423.24996180797</v>
      </c>
      <c r="F93" s="75">
        <f t="shared" si="1"/>
        <v>145.63612525325019</v>
      </c>
      <c r="G93" s="76">
        <f t="shared" si="2"/>
        <v>29.324145555403422</v>
      </c>
      <c r="H93" s="128">
        <f t="shared" si="4"/>
        <v>15262.062330120469</v>
      </c>
      <c r="I93" s="128">
        <f t="shared" si="5"/>
        <v>26737.937669879531</v>
      </c>
      <c r="Y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</row>
    <row r="94" spans="1:37" x14ac:dyDescent="0.3">
      <c r="A94" s="109">
        <f t="shared" si="6"/>
        <v>22000</v>
      </c>
      <c r="B94" s="65"/>
      <c r="D94" s="73"/>
      <c r="E94" s="74">
        <f t="shared" si="0"/>
        <v>120862.91631890791</v>
      </c>
      <c r="F94" s="75">
        <f t="shared" si="1"/>
        <v>145.33153182404803</v>
      </c>
      <c r="G94" s="76">
        <f t="shared" si="2"/>
        <v>29.079591952540198</v>
      </c>
      <c r="H94" s="128">
        <f t="shared" si="4"/>
        <v>16262.636095198723</v>
      </c>
      <c r="I94" s="128">
        <f t="shared" si="5"/>
        <v>27737.363904801277</v>
      </c>
      <c r="Y94" s="78"/>
    </row>
    <row r="95" spans="1:37" x14ac:dyDescent="0.3">
      <c r="A95" s="109">
        <f t="shared" si="6"/>
        <v>23000</v>
      </c>
      <c r="B95" s="65"/>
      <c r="D95" s="73"/>
      <c r="E95" s="74">
        <f t="shared" si="0"/>
        <v>116468.39438110159</v>
      </c>
      <c r="F95" s="75">
        <f t="shared" ref="F95:F126" si="7">IF(A95&lt;=$C$22,IF($C$12*(1-$C$56*(EXP(A95/$C$20)-1))&gt;0,$C$12*(1-$C$56*(EXP(A95/$C$20)-1)),0),IF($C$60*(1-$C$58*(EXP((A95-$C$22)/$C$21)-1))&gt;0,$C$60*(1-$C$58*(EXP((A95-$C$22)/$C$21)-1)),0))</f>
        <v>145.01544564169296</v>
      </c>
      <c r="G95" s="76">
        <f t="shared" ref="G95:G126" si="8">IF(A95&lt;=$C$22,($C$5-$C$8)*(F95/$C$12)^(1/$C$11)+$C$8, ($C$59-$C$8)*(F95/$C$60)^(1/$C$11)+$C$8)</f>
        <v>28.827431565784039</v>
      </c>
      <c r="H95" s="128">
        <f t="shared" si="4"/>
        <v>17263.20980290334</v>
      </c>
      <c r="I95" s="128">
        <f t="shared" si="5"/>
        <v>28736.79019709666</v>
      </c>
      <c r="Y95" s="78"/>
      <c r="AA95" s="78"/>
      <c r="AC95" s="78"/>
      <c r="AD95" s="78"/>
      <c r="AE95" s="78"/>
      <c r="AF95" s="78"/>
      <c r="AG95" s="78"/>
      <c r="AH95" s="78"/>
      <c r="AI95" s="78"/>
      <c r="AJ95" s="78"/>
      <c r="AK95" s="78"/>
    </row>
    <row r="96" spans="1:37" x14ac:dyDescent="0.3">
      <c r="A96" s="109">
        <f t="shared" si="6"/>
        <v>24000</v>
      </c>
      <c r="B96" s="65"/>
      <c r="D96" s="73"/>
      <c r="E96" s="74">
        <f t="shared" si="0"/>
        <v>112233.65530846217</v>
      </c>
      <c r="F96" s="75">
        <f t="shared" si="7"/>
        <v>144.68743306789085</v>
      </c>
      <c r="G96" s="76">
        <f t="shared" si="8"/>
        <v>28.567494394302521</v>
      </c>
      <c r="H96" s="128">
        <f t="shared" si="4"/>
        <v>18263.783453240056</v>
      </c>
      <c r="I96" s="128">
        <f t="shared" si="5"/>
        <v>29736.216546759944</v>
      </c>
      <c r="Y96" s="78"/>
      <c r="AA96" s="78"/>
      <c r="AC96" s="78"/>
      <c r="AD96" s="78"/>
      <c r="AE96" s="78"/>
      <c r="AF96" s="78"/>
      <c r="AG96" s="78"/>
      <c r="AH96" s="78"/>
      <c r="AI96" s="78"/>
      <c r="AJ96" s="78"/>
      <c r="AK96" s="78"/>
    </row>
    <row r="97" spans="1:37" x14ac:dyDescent="0.3">
      <c r="A97" s="109">
        <f t="shared" si="6"/>
        <v>25000</v>
      </c>
      <c r="B97" s="65"/>
      <c r="D97" s="73"/>
      <c r="E97" s="74">
        <f t="shared" si="0"/>
        <v>108152.8894670039</v>
      </c>
      <c r="F97" s="75">
        <f t="shared" si="7"/>
        <v>144.34704410254398</v>
      </c>
      <c r="G97" s="76">
        <f t="shared" si="8"/>
        <v>28.299612146956125</v>
      </c>
      <c r="H97" s="128">
        <f t="shared" si="4"/>
        <v>19264.357046214605</v>
      </c>
      <c r="I97" s="128">
        <f t="shared" si="5"/>
        <v>30735.642953785395</v>
      </c>
      <c r="Y97" s="78"/>
      <c r="AA97" s="78"/>
      <c r="AC97" s="78"/>
      <c r="AD97" s="78"/>
      <c r="AE97" s="78"/>
      <c r="AF97" s="78"/>
      <c r="AG97" s="78"/>
      <c r="AH97" s="78"/>
      <c r="AI97" s="78"/>
      <c r="AJ97" s="78"/>
      <c r="AK97" s="78"/>
    </row>
    <row r="98" spans="1:37" x14ac:dyDescent="0.3">
      <c r="A98" s="109">
        <f t="shared" si="6"/>
        <v>26000</v>
      </c>
      <c r="B98" s="65"/>
      <c r="D98" s="73"/>
      <c r="E98" s="74">
        <f t="shared" si="0"/>
        <v>104220.49845845155</v>
      </c>
      <c r="F98" s="75">
        <f t="shared" si="7"/>
        <v>143.99381176639636</v>
      </c>
      <c r="G98" s="76">
        <f t="shared" si="8"/>
        <v>28.023618831880331</v>
      </c>
      <c r="H98" s="128">
        <f t="shared" si="4"/>
        <v>20264.930581832723</v>
      </c>
      <c r="I98" s="128">
        <f t="shared" si="5"/>
        <v>31735.069418167277</v>
      </c>
      <c r="Y98" s="78"/>
      <c r="AA98" s="78"/>
      <c r="AC98" s="78"/>
      <c r="AD98" s="78"/>
      <c r="AE98" s="78"/>
      <c r="AF98" s="78"/>
      <c r="AG98" s="78"/>
      <c r="AH98" s="78"/>
      <c r="AI98" s="78"/>
      <c r="AJ98" s="78"/>
      <c r="AK98" s="78"/>
    </row>
    <row r="99" spans="1:37" x14ac:dyDescent="0.3">
      <c r="A99" s="109">
        <f t="shared" si="6"/>
        <v>27000</v>
      </c>
      <c r="B99" s="65"/>
      <c r="D99" s="73"/>
      <c r="E99" s="74">
        <f t="shared" si="0"/>
        <v>100431.08743980376</v>
      </c>
      <c r="F99" s="75">
        <f t="shared" si="7"/>
        <v>143.62725146038542</v>
      </c>
      <c r="G99" s="76">
        <f t="shared" si="8"/>
        <v>27.739351397464436</v>
      </c>
      <c r="H99" s="128">
        <f t="shared" si="4"/>
        <v>21265.504060100149</v>
      </c>
      <c r="I99" s="128">
        <f t="shared" si="5"/>
        <v>32734.495939899851</v>
      </c>
      <c r="Y99" s="78"/>
      <c r="AA99" s="78"/>
      <c r="AC99" s="78"/>
      <c r="AD99" s="78"/>
      <c r="AE99" s="78"/>
      <c r="AF99" s="78"/>
      <c r="AG99" s="78"/>
      <c r="AH99" s="78"/>
      <c r="AI99" s="78"/>
      <c r="AJ99" s="78"/>
      <c r="AK99" s="78"/>
    </row>
    <row r="100" spans="1:37" x14ac:dyDescent="0.3">
      <c r="A100" s="109">
        <f t="shared" si="6"/>
        <v>28000</v>
      </c>
      <c r="B100" s="65"/>
      <c r="D100" s="73"/>
      <c r="E100" s="74">
        <f t="shared" si="0"/>
        <v>96779.45772215382</v>
      </c>
      <c r="F100" s="75">
        <f t="shared" si="7"/>
        <v>143.24686030082097</v>
      </c>
      <c r="G100" s="76">
        <f t="shared" si="8"/>
        <v>27.446650427665642</v>
      </c>
      <c r="H100" s="128">
        <f t="shared" si="4"/>
        <v>22266.077481022614</v>
      </c>
      <c r="I100" s="128">
        <f t="shared" si="5"/>
        <v>33733.922518977386</v>
      </c>
      <c r="Y100" s="78"/>
      <c r="AA100" s="78"/>
      <c r="AC100" s="78"/>
      <c r="AD100" s="78"/>
      <c r="AE100" s="78"/>
      <c r="AF100" s="78"/>
      <c r="AG100" s="78"/>
      <c r="AH100" s="78"/>
      <c r="AI100" s="78"/>
      <c r="AJ100" s="78"/>
      <c r="AK100" s="78"/>
    </row>
    <row r="101" spans="1:37" x14ac:dyDescent="0.3">
      <c r="A101" s="109">
        <f t="shared" si="6"/>
        <v>29000</v>
      </c>
      <c r="B101" s="65"/>
      <c r="D101" s="73"/>
      <c r="E101" s="74">
        <f t="shared" si="0"/>
        <v>93260.599638613829</v>
      </c>
      <c r="F101" s="75">
        <f t="shared" si="7"/>
        <v>142.85211642947976</v>
      </c>
      <c r="G101" s="76">
        <f t="shared" si="8"/>
        <v>27.145360894651372</v>
      </c>
      <c r="H101" s="128">
        <f t="shared" si="4"/>
        <v>23266.650844605858</v>
      </c>
      <c r="I101" s="128">
        <f t="shared" si="5"/>
        <v>34733.349155394142</v>
      </c>
      <c r="Y101" s="78"/>
    </row>
    <row r="102" spans="1:37" x14ac:dyDescent="0.3">
      <c r="A102" s="109">
        <f t="shared" si="6"/>
        <v>30000</v>
      </c>
      <c r="B102" s="65"/>
      <c r="D102" s="73"/>
      <c r="E102" s="74">
        <f t="shared" si="0"/>
        <v>89869.685671558225</v>
      </c>
      <c r="F102" s="75">
        <f t="shared" si="7"/>
        <v>142.44247829766869</v>
      </c>
      <c r="G102" s="76">
        <f t="shared" si="8"/>
        <v>26.835332971799765</v>
      </c>
      <c r="H102" s="128">
        <f t="shared" si="4"/>
        <v>24267.224150855604</v>
      </c>
      <c r="I102" s="128">
        <f t="shared" si="5"/>
        <v>35732.775849144396</v>
      </c>
      <c r="Y102" s="78"/>
    </row>
    <row r="103" spans="1:37" x14ac:dyDescent="0.3">
      <c r="A103" s="109">
        <f t="shared" si="6"/>
        <v>31000</v>
      </c>
      <c r="B103" s="65"/>
      <c r="D103" s="73"/>
      <c r="E103" s="74">
        <f t="shared" si="0"/>
        <v>86602.063829757302</v>
      </c>
      <c r="F103" s="75">
        <f t="shared" si="7"/>
        <v>142.01738392327459</v>
      </c>
      <c r="G103" s="76">
        <f t="shared" si="8"/>
        <v>26.516422910107913</v>
      </c>
      <c r="H103" s="128">
        <f t="shared" si="4"/>
        <v>25267.797399777595</v>
      </c>
      <c r="I103" s="128">
        <f t="shared" si="5"/>
        <v>36732.202600222401</v>
      </c>
      <c r="Y103" s="78"/>
    </row>
    <row r="104" spans="1:37" x14ac:dyDescent="0.3">
      <c r="A104" s="109">
        <f t="shared" si="6"/>
        <v>32000</v>
      </c>
      <c r="B104" s="65"/>
      <c r="D104" s="73"/>
      <c r="E104" s="74">
        <f t="shared" si="0"/>
        <v>83453.251266315681</v>
      </c>
      <c r="F104" s="75">
        <f t="shared" si="7"/>
        <v>141.57625011978183</v>
      </c>
      <c r="G104" s="76">
        <f t="shared" si="8"/>
        <v>26.188493981052162</v>
      </c>
      <c r="H104" s="128">
        <f t="shared" si="4"/>
        <v>26268.370591377563</v>
      </c>
      <c r="I104" s="128">
        <f t="shared" si="5"/>
        <v>37731.629408622437</v>
      </c>
      <c r="Y104" s="78"/>
    </row>
    <row r="105" spans="1:37" x14ac:dyDescent="0.3">
      <c r="A105" s="109">
        <f t="shared" si="6"/>
        <v>33000</v>
      </c>
      <c r="B105" s="65"/>
      <c r="D105" s="73"/>
      <c r="E105" s="74">
        <f t="shared" si="0"/>
        <v>80418.928128659303</v>
      </c>
      <c r="F105" s="75">
        <f t="shared" si="7"/>
        <v>141.11847169619912</v>
      </c>
      <c r="G105" s="76">
        <f t="shared" si="8"/>
        <v>25.851417488912677</v>
      </c>
      <c r="H105" s="128">
        <f t="shared" si="4"/>
        <v>27268.943725661229</v>
      </c>
      <c r="I105" s="128">
        <f t="shared" si="5"/>
        <v>38731.056274338771</v>
      </c>
      <c r="Y105" s="78"/>
    </row>
    <row r="106" spans="1:37" x14ac:dyDescent="0.3">
      <c r="A106" s="109">
        <f t="shared" si="6"/>
        <v>34000</v>
      </c>
      <c r="B106" s="65"/>
      <c r="D106" s="73"/>
      <c r="E106" s="74">
        <f t="shared" si="0"/>
        <v>77494.931632134467</v>
      </c>
      <c r="F106" s="75">
        <f t="shared" si="7"/>
        <v>140.64342062679881</v>
      </c>
      <c r="G106" s="76">
        <f t="shared" si="8"/>
        <v>25.505073855510918</v>
      </c>
      <c r="H106" s="128">
        <f t="shared" si="4"/>
        <v>28269.516802634338</v>
      </c>
      <c r="I106" s="128">
        <f t="shared" si="5"/>
        <v>39730.483197365662</v>
      </c>
      <c r="Y106" s="78"/>
    </row>
    <row r="107" spans="1:37" x14ac:dyDescent="0.3">
      <c r="A107" s="109">
        <f t="shared" si="6"/>
        <v>35000</v>
      </c>
      <c r="B107" s="65"/>
      <c r="D107" s="73"/>
      <c r="E107" s="74">
        <f t="shared" si="0"/>
        <v>74677.250349087859</v>
      </c>
      <c r="F107" s="75">
        <f t="shared" si="7"/>
        <v>140.15044518952905</v>
      </c>
      <c r="G107" s="76">
        <f t="shared" si="8"/>
        <v>25.149353780206276</v>
      </c>
      <c r="H107" s="128">
        <f t="shared" si="4"/>
        <v>29270.089822302616</v>
      </c>
      <c r="I107" s="128">
        <f t="shared" si="5"/>
        <v>40729.910177697384</v>
      </c>
      <c r="Y107" s="78"/>
    </row>
    <row r="108" spans="1:37" x14ac:dyDescent="0.3">
      <c r="A108" s="109">
        <f t="shared" si="6"/>
        <v>36000</v>
      </c>
      <c r="B108" s="65"/>
      <c r="D108" s="73"/>
      <c r="E108" s="74">
        <f t="shared" si="0"/>
        <v>71962.018705593408</v>
      </c>
      <c r="F108" s="75">
        <f t="shared" si="7"/>
        <v>139.63886907191679</v>
      </c>
      <c r="G108" s="76">
        <f t="shared" si="8"/>
        <v>24.784159477853976</v>
      </c>
      <c r="H108" s="128">
        <f t="shared" si="4"/>
        <v>30270.662784671789</v>
      </c>
      <c r="I108" s="128">
        <f t="shared" si="5"/>
        <v>41729.337215328211</v>
      </c>
      <c r="Y108" s="78"/>
    </row>
    <row r="109" spans="1:37" x14ac:dyDescent="0.3">
      <c r="A109" s="109">
        <f t="shared" si="6"/>
        <v>37000</v>
      </c>
      <c r="B109" s="65"/>
      <c r="D109" s="73"/>
      <c r="E109" s="74">
        <f t="shared" si="0"/>
        <v>69345.511678275492</v>
      </c>
      <c r="F109" s="75">
        <f t="shared" si="7"/>
        <v>139.10799044323574</v>
      </c>
      <c r="G109" s="76">
        <f t="shared" si="8"/>
        <v>24.409405997231019</v>
      </c>
      <c r="H109" s="128">
        <f t="shared" si="4"/>
        <v>31271.235689747591</v>
      </c>
      <c r="I109" s="128">
        <f t="shared" si="5"/>
        <v>42728.764310252409</v>
      </c>
      <c r="Y109" s="78"/>
    </row>
    <row r="110" spans="1:37" x14ac:dyDescent="0.3">
      <c r="A110" s="109">
        <f t="shared" si="6"/>
        <v>38000</v>
      </c>
      <c r="B110" s="65"/>
      <c r="C110" s="79"/>
      <c r="D110" s="73"/>
      <c r="E110" s="74">
        <f t="shared" si="0"/>
        <v>66824.139683953428</v>
      </c>
      <c r="F110" s="75">
        <f t="shared" si="7"/>
        <v>138.5570809916654</v>
      </c>
      <c r="G110" s="76">
        <f t="shared" si="8"/>
        <v>24.025022622184125</v>
      </c>
      <c r="H110" s="128">
        <f t="shared" si="4"/>
        <v>32271.808537535748</v>
      </c>
      <c r="I110" s="128">
        <f t="shared" si="5"/>
        <v>43728.191462464252</v>
      </c>
      <c r="Y110" s="78"/>
    </row>
    <row r="111" spans="1:37" x14ac:dyDescent="0.3">
      <c r="A111" s="109">
        <f t="shared" si="6"/>
        <v>39000</v>
      </c>
      <c r="B111" s="65"/>
      <c r="C111" s="79"/>
      <c r="D111" s="73"/>
      <c r="E111" s="74">
        <f t="shared" si="0"/>
        <v>64394.443655096104</v>
      </c>
      <c r="F111" s="75">
        <f t="shared" si="7"/>
        <v>137.98538492512077</v>
      </c>
      <c r="G111" s="76">
        <f t="shared" si="8"/>
        <v>23.630954357435652</v>
      </c>
      <c r="H111" s="128">
        <f t="shared" si="4"/>
        <v>33272.381328041993</v>
      </c>
      <c r="I111" s="128">
        <f t="shared" si="5"/>
        <v>44727.618671958007</v>
      </c>
      <c r="Y111" s="78"/>
    </row>
    <row r="112" spans="1:37" x14ac:dyDescent="0.3">
      <c r="A112" s="109">
        <f t="shared" si="6"/>
        <v>40000</v>
      </c>
      <c r="B112" s="65"/>
      <c r="C112" s="79"/>
      <c r="D112" s="73"/>
      <c r="E112" s="74">
        <f t="shared" si="0"/>
        <v>62053.090294330956</v>
      </c>
      <c r="F112" s="75">
        <f t="shared" si="7"/>
        <v>137.39211793438218</v>
      </c>
      <c r="G112" s="76">
        <f t="shared" si="8"/>
        <v>23.227163500591359</v>
      </c>
      <c r="H112" s="128">
        <f t="shared" si="4"/>
        <v>34272.954061272052</v>
      </c>
      <c r="I112" s="128">
        <f t="shared" si="5"/>
        <v>45727.045938727948</v>
      </c>
      <c r="Y112" s="78"/>
    </row>
    <row r="113" spans="1:25" x14ac:dyDescent="0.3">
      <c r="A113" s="109">
        <f t="shared" si="6"/>
        <v>41000</v>
      </c>
      <c r="B113" s="65"/>
      <c r="C113" s="79"/>
      <c r="D113" s="73"/>
      <c r="E113" s="74">
        <f t="shared" si="0"/>
        <v>59796.867501496905</v>
      </c>
      <c r="F113" s="75">
        <f t="shared" si="7"/>
        <v>136.77646611710219</v>
      </c>
      <c r="G113" s="76">
        <f t="shared" si="8"/>
        <v>22.813631301414773</v>
      </c>
      <c r="H113" s="128">
        <f t="shared" si="4"/>
        <v>35273.526737231645</v>
      </c>
      <c r="I113" s="128">
        <f t="shared" si="5"/>
        <v>46726.473262768355</v>
      </c>
      <c r="Y113" s="78"/>
    </row>
    <row r="114" spans="1:25" x14ac:dyDescent="0.3">
      <c r="A114" s="109">
        <f t="shared" si="6"/>
        <v>42000</v>
      </c>
      <c r="B114" s="65"/>
      <c r="C114" s="79"/>
      <c r="D114" s="73"/>
      <c r="E114" s="74">
        <f t="shared" si="0"/>
        <v>57622.679966967626</v>
      </c>
      <c r="F114" s="75">
        <f t="shared" si="7"/>
        <v>136.13758486121384</v>
      </c>
      <c r="G114" s="76">
        <f t="shared" si="8"/>
        <v>22.39035970886108</v>
      </c>
      <c r="H114" s="128">
        <f t="shared" si="4"/>
        <v>36274.099355926512</v>
      </c>
      <c r="I114" s="128">
        <f t="shared" si="5"/>
        <v>47725.900644073488</v>
      </c>
      <c r="T114" s="78"/>
      <c r="U114" s="78"/>
      <c r="V114" s="78"/>
      <c r="W114" s="78"/>
      <c r="X114" s="78"/>
    </row>
    <row r="115" spans="1:25" x14ac:dyDescent="0.3">
      <c r="A115" s="109">
        <f t="shared" si="6"/>
        <v>43000</v>
      </c>
      <c r="B115" s="65"/>
      <c r="C115" s="79"/>
      <c r="D115" s="73"/>
      <c r="E115" s="74">
        <f t="shared" si="0"/>
        <v>55527.544925199516</v>
      </c>
      <c r="F115" s="75">
        <f t="shared" si="7"/>
        <v>135.4745976862084</v>
      </c>
      <c r="G115" s="76">
        <f t="shared" si="8"/>
        <v>21.957373205681776</v>
      </c>
      <c r="H115" s="128">
        <f t="shared" si="4"/>
        <v>37274.671917362371</v>
      </c>
      <c r="I115" s="128">
        <f t="shared" si="5"/>
        <v>48725.328082637629</v>
      </c>
      <c r="T115" s="78"/>
      <c r="U115" s="78"/>
      <c r="V115" s="78"/>
      <c r="W115" s="78"/>
      <c r="X115" s="78"/>
    </row>
    <row r="116" spans="1:25" x14ac:dyDescent="0.3">
      <c r="A116" s="109">
        <f t="shared" si="6"/>
        <v>44000</v>
      </c>
      <c r="B116" s="65"/>
      <c r="C116" s="79"/>
      <c r="D116" s="73"/>
      <c r="E116" s="74">
        <f t="shared" si="0"/>
        <v>53508.588062678893</v>
      </c>
      <c r="F116" s="75">
        <f t="shared" si="7"/>
        <v>134.78659504069239</v>
      </c>
      <c r="G116" s="76">
        <f t="shared" si="8"/>
        <v>21.514720729608939</v>
      </c>
      <c r="H116" s="128">
        <f t="shared" si="4"/>
        <v>38275.24442154495</v>
      </c>
      <c r="I116" s="128">
        <f t="shared" si="5"/>
        <v>49724.75557845505</v>
      </c>
      <c r="T116" s="78"/>
      <c r="U116" s="78"/>
      <c r="V116" s="78"/>
      <c r="W116" s="78"/>
      <c r="X116" s="78"/>
    </row>
    <row r="117" spans="1:25" x14ac:dyDescent="0.3">
      <c r="A117" s="109">
        <f t="shared" si="6"/>
        <v>45000</v>
      </c>
      <c r="B117" s="65"/>
      <c r="C117" s="79"/>
      <c r="D117" s="73"/>
      <c r="E117" s="74">
        <f t="shared" si="0"/>
        <v>51563.03957465438</v>
      </c>
      <c r="F117" s="75">
        <f t="shared" si="7"/>
        <v>134.07263305457545</v>
      </c>
      <c r="G117" s="76">
        <f t="shared" si="8"/>
        <v>21.062477679192614</v>
      </c>
      <c r="H117" s="128">
        <f t="shared" si="4"/>
        <v>39275.816868479968</v>
      </c>
      <c r="I117" s="128">
        <f t="shared" si="5"/>
        <v>50724.183131520032</v>
      </c>
      <c r="T117" s="78"/>
      <c r="U117" s="78"/>
      <c r="V117" s="78"/>
      <c r="W117" s="78"/>
      <c r="X117" s="78"/>
    </row>
    <row r="118" spans="1:25" x14ac:dyDescent="0.3">
      <c r="A118" s="109">
        <f t="shared" si="6"/>
        <v>46000</v>
      </c>
      <c r="B118" s="65"/>
      <c r="C118" s="79"/>
      <c r="D118" s="73"/>
      <c r="E118" s="74">
        <f t="shared" si="0"/>
        <v>49688.230365244752</v>
      </c>
      <c r="F118" s="75">
        <f t="shared" si="7"/>
        <v>133.33173224417553</v>
      </c>
      <c r="G118" s="76">
        <f t="shared" si="8"/>
        <v>20.600748001274919</v>
      </c>
      <c r="H118" s="128">
        <f t="shared" si="4"/>
        <v>40276.389258173163</v>
      </c>
      <c r="I118" s="128">
        <f t="shared" si="5"/>
        <v>51723.610741826837</v>
      </c>
      <c r="T118" s="78"/>
      <c r="U118" s="78"/>
      <c r="V118" s="78"/>
      <c r="W118" s="78"/>
      <c r="X118" s="78"/>
    </row>
    <row r="119" spans="1:25" x14ac:dyDescent="0.3">
      <c r="A119" s="109">
        <f t="shared" si="6"/>
        <v>47000</v>
      </c>
      <c r="B119" s="65"/>
      <c r="C119" s="79"/>
      <c r="D119" s="73"/>
      <c r="E119" s="74">
        <f t="shared" si="0"/>
        <v>47881.588385709118</v>
      </c>
      <c r="F119" s="75">
        <f t="shared" si="7"/>
        <v>132.56287616846657</v>
      </c>
      <c r="G119" s="76">
        <f t="shared" si="8"/>
        <v>20.129666355832402</v>
      </c>
      <c r="H119" s="128">
        <f t="shared" si="4"/>
        <v>41276.961590630242</v>
      </c>
      <c r="I119" s="128">
        <f t="shared" si="5"/>
        <v>52723.038409369758</v>
      </c>
      <c r="T119" s="78"/>
      <c r="U119" s="78"/>
      <c r="V119" s="78"/>
      <c r="W119" s="78"/>
      <c r="X119" s="78"/>
    </row>
    <row r="120" spans="1:25" x14ac:dyDescent="0.3">
      <c r="A120" s="109">
        <f t="shared" si="6"/>
        <v>48000</v>
      </c>
      <c r="B120" s="65"/>
      <c r="C120" s="79"/>
      <c r="D120" s="73"/>
      <c r="E120" s="74">
        <f t="shared" si="0"/>
        <v>46140.635105856047</v>
      </c>
      <c r="F120" s="75">
        <f t="shared" si="7"/>
        <v>131.76501003462405</v>
      </c>
      <c r="G120" s="76">
        <f t="shared" si="8"/>
        <v>19.649400352476455</v>
      </c>
      <c r="H120" s="128">
        <f t="shared" si="4"/>
        <v>42277.533865856938</v>
      </c>
      <c r="I120" s="128">
        <f t="shared" si="5"/>
        <v>53722.466134143062</v>
      </c>
      <c r="T120" s="78"/>
      <c r="U120" s="78"/>
      <c r="V120" s="78"/>
      <c r="W120" s="78"/>
      <c r="X120" s="78"/>
    </row>
    <row r="121" spans="1:25" x14ac:dyDescent="0.3">
      <c r="A121" s="109">
        <f t="shared" si="6"/>
        <v>49000</v>
      </c>
      <c r="B121" s="65"/>
      <c r="C121" s="79"/>
      <c r="D121" s="73"/>
      <c r="E121" s="74">
        <f t="shared" si="0"/>
        <v>44462.98211375063</v>
      </c>
      <c r="F121" s="75">
        <f t="shared" si="7"/>
        <v>130.93703925095582</v>
      </c>
      <c r="G121" s="76">
        <f t="shared" si="8"/>
        <v>19.160152851259838</v>
      </c>
      <c r="H121" s="128">
        <f t="shared" si="4"/>
        <v>43278.106083858976</v>
      </c>
      <c r="I121" s="128">
        <f t="shared" si="5"/>
        <v>54721.893916141024</v>
      </c>
      <c r="T121" s="78"/>
      <c r="U121" s="78"/>
      <c r="V121" s="78"/>
      <c r="W121" s="78"/>
      <c r="X121" s="78"/>
    </row>
    <row r="122" spans="1:25" x14ac:dyDescent="0.3">
      <c r="A122" s="109">
        <f t="shared" si="6"/>
        <v>50000</v>
      </c>
      <c r="B122" s="65"/>
      <c r="C122" s="79"/>
      <c r="D122" s="73"/>
      <c r="E122" s="74">
        <f t="shared" si="0"/>
        <v>42846.327839054808</v>
      </c>
      <c r="F122" s="75">
        <f t="shared" si="7"/>
        <v>130.07782792523304</v>
      </c>
      <c r="G122" s="76">
        <f t="shared" si="8"/>
        <v>18.662164318569161</v>
      </c>
      <c r="H122" s="128">
        <f t="shared" si="4"/>
        <v>44278.678244642077</v>
      </c>
      <c r="I122" s="128">
        <f t="shared" si="5"/>
        <v>55721.321755357923</v>
      </c>
      <c r="T122" s="78"/>
      <c r="U122" s="78"/>
      <c r="V122" s="78"/>
      <c r="W122" s="78"/>
      <c r="X122" s="78"/>
    </row>
    <row r="123" spans="1:25" x14ac:dyDescent="0.3">
      <c r="A123" s="109">
        <f t="shared" si="6"/>
        <v>51000</v>
      </c>
      <c r="B123" s="65"/>
      <c r="C123" s="79"/>
      <c r="D123" s="73"/>
      <c r="E123" s="74">
        <f t="shared" si="0"/>
        <v>41288.454395505345</v>
      </c>
      <c r="F123" s="75">
        <f t="shared" si="7"/>
        <v>129.1861973063607</v>
      </c>
      <c r="G123" s="76">
        <f t="shared" si="8"/>
        <v>18.15571522677169</v>
      </c>
      <c r="H123" s="128">
        <f t="shared" si="4"/>
        <v>45279.250348211957</v>
      </c>
      <c r="I123" s="128">
        <f t="shared" si="5"/>
        <v>56720.749651788043</v>
      </c>
      <c r="T123" s="78"/>
      <c r="U123" s="78"/>
      <c r="V123" s="78"/>
      <c r="W123" s="78"/>
      <c r="X123" s="78"/>
    </row>
    <row r="124" spans="1:25" x14ac:dyDescent="0.3">
      <c r="A124" s="109">
        <f t="shared" si="6"/>
        <v>52000</v>
      </c>
      <c r="B124" s="65"/>
      <c r="C124" s="79"/>
      <c r="D124" s="73"/>
      <c r="E124" s="74">
        <f t="shared" si="0"/>
        <v>39787.224538198163</v>
      </c>
      <c r="F124" s="75">
        <f t="shared" si="7"/>
        <v>128.26092416725032</v>
      </c>
      <c r="G124" s="76">
        <f t="shared" si="8"/>
        <v>17.641128483906272</v>
      </c>
      <c r="H124" s="128">
        <f t="shared" si="4"/>
        <v>46279.822394574338</v>
      </c>
      <c r="I124" s="128">
        <f t="shared" si="5"/>
        <v>57720.177605425662</v>
      </c>
      <c r="T124" s="78"/>
      <c r="U124" s="78"/>
      <c r="V124" s="78"/>
      <c r="W124" s="78"/>
      <c r="X124" s="78"/>
    </row>
    <row r="125" spans="1:25" x14ac:dyDescent="0.3">
      <c r="A125" s="109">
        <f t="shared" si="6"/>
        <v>53000</v>
      </c>
      <c r="B125" s="65"/>
      <c r="C125" s="79"/>
      <c r="D125" s="73"/>
      <c r="E125" s="74">
        <f t="shared" si="0"/>
        <v>38340.57873150432</v>
      </c>
      <c r="F125" s="75">
        <f t="shared" si="7"/>
        <v>127.30073912667612</v>
      </c>
      <c r="G125" s="76">
        <f t="shared" si="8"/>
        <v>17.118771877040988</v>
      </c>
      <c r="H125" s="128">
        <f t="shared" si="4"/>
        <v>47280.394383734951</v>
      </c>
      <c r="I125" s="128">
        <f t="shared" si="5"/>
        <v>58719.605616265049</v>
      </c>
      <c r="T125" s="78"/>
      <c r="U125" s="78"/>
      <c r="V125" s="78"/>
      <c r="W125" s="78"/>
      <c r="X125" s="78"/>
    </row>
    <row r="126" spans="1:25" x14ac:dyDescent="0.3">
      <c r="A126" s="109">
        <f t="shared" si="6"/>
        <v>54000</v>
      </c>
      <c r="B126" s="65"/>
      <c r="C126" s="79"/>
      <c r="D126" s="73"/>
      <c r="E126" s="74">
        <f t="shared" si="0"/>
        <v>36946.532323595267</v>
      </c>
      <c r="F126" s="75">
        <f t="shared" si="7"/>
        <v>126.30432490781214</v>
      </c>
      <c r="G126" s="76">
        <f t="shared" si="8"/>
        <v>16.589060509940857</v>
      </c>
      <c r="H126" s="128">
        <f t="shared" si="4"/>
        <v>48280.966315699501</v>
      </c>
      <c r="I126" s="128">
        <f t="shared" si="5"/>
        <v>59719.033684300499</v>
      </c>
      <c r="T126" s="78"/>
      <c r="U126" s="78"/>
      <c r="V126" s="78"/>
      <c r="W126" s="78"/>
      <c r="X126" s="78"/>
    </row>
    <row r="127" spans="1:25" x14ac:dyDescent="0.3">
      <c r="A127" s="109">
        <f t="shared" si="6"/>
        <v>55000</v>
      </c>
      <c r="B127" s="65"/>
      <c r="C127" s="79"/>
      <c r="D127" s="73"/>
      <c r="E127" s="74">
        <f t="shared" ref="E127:E190" si="9">IF(A127&lt;=$C$22,$C$18*EXP(-A127/$C$20),$C$19*EXP(-(A127-$C$22)/$C$21))</f>
        <v>35603.172823701163</v>
      </c>
      <c r="F127" s="75">
        <f t="shared" ref="F127:F158" si="10">IF(A127&lt;=$C$22,IF($C$12*(1-$C$56*(EXP(A127/$C$20)-1))&gt;0,$C$12*(1-$C$56*(EXP(A127/$C$20)-1)),0),IF($C$60*(1-$C$58*(EXP((A127-$C$22)/$C$21)-1))&gt;0,$C$60*(1-$C$58*(EXP((A127-$C$22)/$C$21)-1)),0))</f>
        <v>125.27031453106166</v>
      </c>
      <c r="G127" s="76">
        <f t="shared" ref="G127:G158" si="11">IF(A127&lt;=$C$22,($C$5-$C$8)*(F127/$C$12)^(1/$C$11)+$C$8, ($C$59-$C$8)*(F127/$C$60)^(1/$C$11)+$C$8)</f>
        <v>16.052459212377027</v>
      </c>
      <c r="H127" s="128">
        <f t="shared" si="4"/>
        <v>49281.538190473715</v>
      </c>
      <c r="I127" s="128">
        <f t="shared" si="5"/>
        <v>60718.461809526285</v>
      </c>
      <c r="T127" s="78"/>
      <c r="U127" s="78"/>
      <c r="V127" s="78"/>
      <c r="W127" s="78"/>
      <c r="X127" s="78"/>
    </row>
    <row r="128" spans="1:25" x14ac:dyDescent="0.3">
      <c r="A128" s="109">
        <f t="shared" si="6"/>
        <v>56000</v>
      </c>
      <c r="B128" s="65"/>
      <c r="C128" s="79"/>
      <c r="D128" s="73"/>
      <c r="E128" s="74">
        <f t="shared" si="9"/>
        <v>34308.657278366882</v>
      </c>
      <c r="F128" s="75">
        <f t="shared" si="10"/>
        <v>124.19728943869933</v>
      </c>
      <c r="G128" s="76">
        <f t="shared" si="11"/>
        <v>15.509484894740542</v>
      </c>
      <c r="H128" s="128">
        <f t="shared" ref="H128:H191" si="12">IF($C$15=0,A128-$C$6/2, A128-$C$6*EXP(-A128/$C$15)/2)</f>
        <v>50282.110008063311</v>
      </c>
      <c r="I128" s="128">
        <f t="shared" ref="I128:I191" si="13">IF($C$15=0,A128+$C$6/2, A128+$C$6*EXP(-A128/$C$15)/2)</f>
        <v>61717.889991936689</v>
      </c>
      <c r="T128" s="78"/>
      <c r="U128" s="78"/>
      <c r="V128" s="78"/>
      <c r="W128" s="78"/>
      <c r="X128" s="78"/>
    </row>
    <row r="129" spans="1:24" x14ac:dyDescent="0.3">
      <c r="A129" s="109">
        <f t="shared" si="6"/>
        <v>57000</v>
      </c>
      <c r="B129" s="65"/>
      <c r="C129" s="79"/>
      <c r="D129" s="73"/>
      <c r="E129" s="74">
        <f t="shared" si="9"/>
        <v>33061.209743106017</v>
      </c>
      <c r="F129" s="75">
        <f t="shared" si="10"/>
        <v>123.0837775487533</v>
      </c>
      <c r="G129" s="76">
        <f t="shared" si="11"/>
        <v>14.960708817580203</v>
      </c>
      <c r="H129" s="128">
        <f t="shared" si="12"/>
        <v>51282.681768474009</v>
      </c>
      <c r="I129" s="128">
        <f t="shared" si="13"/>
        <v>62717.318231525991</v>
      </c>
      <c r="T129" s="78"/>
      <c r="U129" s="78"/>
      <c r="V129" s="78"/>
      <c r="W129" s="78"/>
      <c r="X129" s="78"/>
    </row>
    <row r="130" spans="1:24" x14ac:dyDescent="0.3">
      <c r="A130" s="109">
        <f t="shared" si="6"/>
        <v>58000</v>
      </c>
      <c r="B130" s="65"/>
      <c r="C130" s="79"/>
      <c r="D130" s="73"/>
      <c r="E130" s="74">
        <f t="shared" si="9"/>
        <v>31859.118845984685</v>
      </c>
      <c r="F130" s="75">
        <f t="shared" si="10"/>
        <v>121.92825123545768</v>
      </c>
      <c r="G130" s="76">
        <f t="shared" si="11"/>
        <v>14.406758741247391</v>
      </c>
      <c r="H130" s="128">
        <f t="shared" si="12"/>
        <v>52283.25347171152</v>
      </c>
      <c r="I130" s="128">
        <f t="shared" si="13"/>
        <v>63716.74652828848</v>
      </c>
      <c r="T130" s="78"/>
      <c r="U130" s="78"/>
      <c r="V130" s="78"/>
      <c r="W130" s="78"/>
      <c r="X130" s="78"/>
    </row>
    <row r="131" spans="1:24" x14ac:dyDescent="0.3">
      <c r="A131" s="109">
        <f t="shared" si="6"/>
        <v>59000</v>
      </c>
      <c r="B131" s="65"/>
      <c r="C131" s="79"/>
      <c r="D131" s="73"/>
      <c r="E131" s="74">
        <f t="shared" si="9"/>
        <v>30700.735439792174</v>
      </c>
      <c r="F131" s="75">
        <f t="shared" si="10"/>
        <v>120.72912523350426</v>
      </c>
      <c r="G131" s="76">
        <f t="shared" si="11"/>
        <v>13.84832091598523</v>
      </c>
      <c r="H131" s="128">
        <f t="shared" si="12"/>
        <v>53283.825117781569</v>
      </c>
      <c r="I131" s="128">
        <f t="shared" si="13"/>
        <v>64716.174882218431</v>
      </c>
      <c r="T131" s="78"/>
      <c r="U131" s="78"/>
      <c r="V131" s="78"/>
      <c r="W131" s="78"/>
      <c r="X131" s="78"/>
    </row>
    <row r="132" spans="1:24" x14ac:dyDescent="0.3">
      <c r="A132" s="109">
        <f t="shared" si="6"/>
        <v>60000</v>
      </c>
      <c r="B132" s="65"/>
      <c r="C132" s="79"/>
      <c r="D132" s="73"/>
      <c r="E132" s="74">
        <f t="shared" si="9"/>
        <v>29584.470339577569</v>
      </c>
      <c r="F132" s="75">
        <f t="shared" si="10"/>
        <v>119.48475446321879</v>
      </c>
      <c r="G132" s="76">
        <f t="shared" si="11"/>
        <v>13.286141867538149</v>
      </c>
      <c r="H132" s="128">
        <f t="shared" si="12"/>
        <v>54284.396706689869</v>
      </c>
      <c r="I132" s="128">
        <f t="shared" si="13"/>
        <v>65715.603293310123</v>
      </c>
      <c r="T132" s="78"/>
      <c r="U132" s="78"/>
      <c r="V132" s="78"/>
      <c r="W132" s="78"/>
      <c r="X132" s="78"/>
    </row>
    <row r="133" spans="1:24" x14ac:dyDescent="0.3">
      <c r="A133" s="109">
        <f t="shared" si="6"/>
        <v>61000</v>
      </c>
      <c r="B133" s="65"/>
      <c r="C133" s="79"/>
      <c r="D133" s="73"/>
      <c r="E133" s="74">
        <f t="shared" si="9"/>
        <v>28508.792142448765</v>
      </c>
      <c r="F133" s="75">
        <f t="shared" si="10"/>
        <v>118.19343177367797</v>
      </c>
      <c r="G133" s="76">
        <f t="shared" si="11"/>
        <v>12.721029927675252</v>
      </c>
      <c r="H133" s="128">
        <f t="shared" si="12"/>
        <v>55284.968238442139</v>
      </c>
      <c r="I133" s="128">
        <f t="shared" si="13"/>
        <v>66715.031761557853</v>
      </c>
      <c r="T133" s="78"/>
      <c r="U133" s="78"/>
      <c r="V133" s="78"/>
      <c r="W133" s="78"/>
      <c r="X133" s="78"/>
    </row>
    <row r="134" spans="1:24" x14ac:dyDescent="0.3">
      <c r="A134" s="109">
        <f t="shared" si="6"/>
        <v>62000</v>
      </c>
      <c r="B134" s="65"/>
      <c r="C134" s="79"/>
      <c r="D134" s="73"/>
      <c r="E134" s="74">
        <f t="shared" si="9"/>
        <v>27472.225126642337</v>
      </c>
      <c r="F134" s="75">
        <f t="shared" si="10"/>
        <v>116.85338560067082</v>
      </c>
      <c r="G134" s="76">
        <f t="shared" si="11"/>
        <v>12.153856452924423</v>
      </c>
      <c r="H134" s="128">
        <f t="shared" si="12"/>
        <v>56285.539713044091</v>
      </c>
      <c r="I134" s="128">
        <f t="shared" si="13"/>
        <v>67714.460286955917</v>
      </c>
      <c r="T134" s="78"/>
      <c r="U134" s="78"/>
      <c r="V134" s="78"/>
      <c r="W134" s="78"/>
      <c r="X134" s="78"/>
    </row>
    <row r="135" spans="1:24" x14ac:dyDescent="0.3">
      <c r="A135" s="109">
        <f t="shared" si="6"/>
        <v>63000</v>
      </c>
      <c r="B135" s="65"/>
      <c r="C135" s="79"/>
      <c r="D135" s="73"/>
      <c r="E135" s="74">
        <f t="shared" si="9"/>
        <v>26473.34722698258</v>
      </c>
      <c r="F135" s="75">
        <f t="shared" si="10"/>
        <v>115.46277753629181</v>
      </c>
      <c r="G135" s="76">
        <f t="shared" si="11"/>
        <v>11.585556668321351</v>
      </c>
      <c r="H135" s="128">
        <f t="shared" si="12"/>
        <v>57286.111130501435</v>
      </c>
      <c r="I135" s="128">
        <f t="shared" si="13"/>
        <v>68713.888869498565</v>
      </c>
      <c r="T135" s="78"/>
      <c r="U135" s="78"/>
      <c r="V135" s="78"/>
      <c r="W135" s="78"/>
      <c r="X135" s="78"/>
    </row>
    <row r="136" spans="1:24" x14ac:dyDescent="0.3">
      <c r="A136" s="109">
        <f t="shared" si="6"/>
        <v>64000</v>
      </c>
      <c r="B136" s="65"/>
      <c r="C136" s="79"/>
      <c r="D136" s="73"/>
      <c r="E136" s="74">
        <f t="shared" si="9"/>
        <v>25510.788083951724</v>
      </c>
      <c r="F136" s="75">
        <f t="shared" si="10"/>
        <v>114.0196998068309</v>
      </c>
      <c r="G136" s="76">
        <f t="shared" si="11"/>
        <v>11.017130066118463</v>
      </c>
      <c r="H136" s="128">
        <f t="shared" si="12"/>
        <v>58286.682490819891</v>
      </c>
      <c r="I136" s="128">
        <f t="shared" si="13"/>
        <v>69713.317509180109</v>
      </c>
      <c r="T136" s="78"/>
      <c r="U136" s="78"/>
      <c r="V136" s="78"/>
      <c r="W136" s="78"/>
      <c r="X136" s="78"/>
    </row>
    <row r="137" spans="1:24" x14ac:dyDescent="0.3">
      <c r="A137" s="109">
        <f t="shared" si="6"/>
        <v>65000</v>
      </c>
      <c r="B137" s="65"/>
      <c r="C137" s="79"/>
      <c r="D137" s="73"/>
      <c r="E137" s="74">
        <f t="shared" si="9"/>
        <v>24583.227163695192</v>
      </c>
      <c r="F137" s="75">
        <f t="shared" si="10"/>
        <v>112.52217265550084</v>
      </c>
      <c r="G137" s="76">
        <f t="shared" si="11"/>
        <v>10.449640282226383</v>
      </c>
      <c r="H137" s="128">
        <f t="shared" si="12"/>
        <v>59287.253794005177</v>
      </c>
      <c r="I137" s="128">
        <f t="shared" si="13"/>
        <v>70712.74620599483</v>
      </c>
      <c r="T137" s="78"/>
      <c r="U137" s="78"/>
      <c r="V137" s="78"/>
      <c r="W137" s="78"/>
      <c r="X137" s="78"/>
    </row>
    <row r="138" spans="1:24" x14ac:dyDescent="0.3">
      <c r="A138" s="109">
        <f t="shared" si="6"/>
        <v>66000</v>
      </c>
      <c r="B138" s="65"/>
      <c r="C138" s="79"/>
      <c r="D138" s="73"/>
      <c r="E138" s="74">
        <f t="shared" si="9"/>
        <v>23689.391946382679</v>
      </c>
      <c r="F138" s="75">
        <f t="shared" si="10"/>
        <v>110.96814162641108</v>
      </c>
      <c r="G138" s="76">
        <f t="shared" si="11"/>
        <v>9.8842143657455477</v>
      </c>
      <c r="H138" s="128">
        <f t="shared" si="12"/>
        <v>60287.825040062999</v>
      </c>
      <c r="I138" s="128">
        <f t="shared" si="13"/>
        <v>71712.174959937009</v>
      </c>
      <c r="T138" s="78"/>
      <c r="U138" s="78"/>
      <c r="V138" s="78"/>
      <c r="W138" s="78"/>
      <c r="X138" s="78"/>
    </row>
    <row r="139" spans="1:24" x14ac:dyDescent="0.3">
      <c r="A139" s="109">
        <f t="shared" ref="A139:A198" si="14">A138+$C$4</f>
        <v>67000</v>
      </c>
      <c r="B139" s="65"/>
      <c r="C139" s="79"/>
      <c r="D139" s="73"/>
      <c r="E139" s="74">
        <f t="shared" si="9"/>
        <v>22828.056180439522</v>
      </c>
      <c r="F139" s="75">
        <f t="shared" si="10"/>
        <v>109.35547474606182</v>
      </c>
      <c r="G139" s="76">
        <f t="shared" si="11"/>
        <v>9.3220413493919505</v>
      </c>
      <c r="H139" s="128">
        <f t="shared" si="12"/>
        <v>61288.396228999067</v>
      </c>
      <c r="I139" s="128">
        <f t="shared" si="13"/>
        <v>72711.603771000926</v>
      </c>
      <c r="T139" s="78"/>
      <c r="U139" s="78"/>
      <c r="V139" s="78"/>
      <c r="W139" s="78"/>
      <c r="X139" s="78"/>
    </row>
    <row r="140" spans="1:24" x14ac:dyDescent="0.3">
      <c r="A140" s="109">
        <f t="shared" si="14"/>
        <v>68000</v>
      </c>
      <c r="B140" s="65"/>
      <c r="C140" s="79"/>
      <c r="D140" s="73"/>
      <c r="E140" s="74">
        <f t="shared" si="9"/>
        <v>21998.038200253464</v>
      </c>
      <c r="F140" s="75">
        <f t="shared" si="10"/>
        <v>107.6819595984918</v>
      </c>
      <c r="G140" s="76">
        <f t="shared" si="11"/>
        <v>8.7643700210658739</v>
      </c>
      <c r="H140" s="128">
        <f t="shared" si="12"/>
        <v>62288.967360819101</v>
      </c>
      <c r="I140" s="128">
        <f t="shared" si="13"/>
        <v>73711.032639180892</v>
      </c>
      <c r="T140" s="78"/>
      <c r="U140" s="78"/>
      <c r="V140" s="78"/>
      <c r="W140" s="78"/>
      <c r="X140" s="78"/>
    </row>
    <row r="141" spans="1:24" x14ac:dyDescent="0.3">
      <c r="A141" s="109">
        <f t="shared" si="14"/>
        <v>69000</v>
      </c>
      <c r="B141" s="65"/>
      <c r="C141" s="79"/>
      <c r="D141" s="73"/>
      <c r="E141" s="74">
        <f t="shared" si="9"/>
        <v>21198.199305048918</v>
      </c>
      <c r="F141" s="75">
        <f t="shared" si="10"/>
        <v>105.94530029006746</v>
      </c>
      <c r="G141" s="76">
        <f t="shared" si="11"/>
        <v>8.2125057894368432</v>
      </c>
      <c r="H141" s="128">
        <f t="shared" si="12"/>
        <v>63289.538435528804</v>
      </c>
      <c r="I141" s="128">
        <f t="shared" si="13"/>
        <v>74710.461564471188</v>
      </c>
      <c r="T141" s="78"/>
      <c r="U141" s="78"/>
      <c r="V141" s="78"/>
      <c r="W141" s="78"/>
      <c r="X141" s="78"/>
    </row>
    <row r="142" spans="1:24" x14ac:dyDescent="0.3">
      <c r="A142" s="109">
        <f t="shared" si="14"/>
        <v>70000</v>
      </c>
      <c r="B142" s="65"/>
      <c r="C142" s="79"/>
      <c r="D142" s="73"/>
      <c r="E142" s="74">
        <f t="shared" si="9"/>
        <v>20427.442196704553</v>
      </c>
      <c r="F142" s="75">
        <f t="shared" si="10"/>
        <v>104.14311429974867</v>
      </c>
      <c r="G142" s="76">
        <f t="shared" si="11"/>
        <v>7.667806529457283</v>
      </c>
      <c r="H142" s="128">
        <f t="shared" si="12"/>
        <v>64290.109453133897</v>
      </c>
      <c r="I142" s="128">
        <f t="shared" si="13"/>
        <v>75709.890546866096</v>
      </c>
      <c r="T142" s="78"/>
      <c r="U142" s="78"/>
      <c r="V142" s="78"/>
      <c r="W142" s="78"/>
      <c r="X142" s="78"/>
    </row>
    <row r="143" spans="1:24" x14ac:dyDescent="0.3">
      <c r="A143" s="109">
        <f t="shared" si="14"/>
        <v>71000</v>
      </c>
      <c r="B143" s="65"/>
      <c r="C143" s="79"/>
      <c r="D143" s="73"/>
      <c r="E143" s="74">
        <f t="shared" si="9"/>
        <v>19684.709474371219</v>
      </c>
      <c r="F143" s="75">
        <f t="shared" si="10"/>
        <v>102.27292921051084</v>
      </c>
      <c r="G143" s="76">
        <f t="shared" si="11"/>
        <v>7.1316772874712191</v>
      </c>
      <c r="H143" s="128">
        <f t="shared" si="12"/>
        <v>65290.680413640082</v>
      </c>
      <c r="I143" s="128">
        <f t="shared" si="13"/>
        <v>76709.31958635991</v>
      </c>
      <c r="T143" s="78"/>
      <c r="U143" s="78"/>
      <c r="V143" s="78"/>
      <c r="W143" s="78"/>
      <c r="X143" s="78"/>
    </row>
    <row r="144" spans="1:24" x14ac:dyDescent="0.3">
      <c r="A144" s="109">
        <f t="shared" si="14"/>
        <v>72000</v>
      </c>
      <c r="B144" s="65"/>
      <c r="C144" s="79"/>
      <c r="D144" s="73"/>
      <c r="E144" s="74">
        <f t="shared" si="9"/>
        <v>18968.982183824821</v>
      </c>
      <c r="F144" s="75">
        <f t="shared" si="10"/>
        <v>100.33217931743859</v>
      </c>
      <c r="G144" s="76">
        <f t="shared" si="11"/>
        <v>6.6055637204313191</v>
      </c>
      <c r="H144" s="128">
        <f t="shared" si="12"/>
        <v>66291.251317053073</v>
      </c>
      <c r="I144" s="128">
        <f t="shared" si="13"/>
        <v>77708.748682946927</v>
      </c>
      <c r="J144" s="78"/>
      <c r="K144" s="78"/>
      <c r="L144" s="78"/>
      <c r="M144" s="78"/>
      <c r="N144" s="80"/>
      <c r="O144" s="80"/>
      <c r="P144" s="80"/>
      <c r="Q144" s="80"/>
      <c r="R144" s="78"/>
      <c r="S144" s="80"/>
      <c r="T144" s="78"/>
      <c r="U144" s="78"/>
      <c r="V144" s="78"/>
      <c r="W144" s="78"/>
      <c r="X144" s="78"/>
    </row>
    <row r="145" spans="1:24" x14ac:dyDescent="0.3">
      <c r="A145" s="109">
        <f t="shared" si="14"/>
        <v>73000</v>
      </c>
      <c r="B145" s="65"/>
      <c r="C145" s="79"/>
      <c r="D145" s="73"/>
      <c r="E145" s="74">
        <f t="shared" si="9"/>
        <v>18279.278419564132</v>
      </c>
      <c r="F145" s="75">
        <f t="shared" si="10"/>
        <v>98.318202107837905</v>
      </c>
      <c r="G145" s="76">
        <f t="shared" si="11"/>
        <v>6.0909441401527564</v>
      </c>
      <c r="H145" s="128">
        <f t="shared" si="12"/>
        <v>67291.822163378572</v>
      </c>
      <c r="I145" s="128">
        <f t="shared" si="13"/>
        <v>78708.177836621428</v>
      </c>
      <c r="J145" s="78"/>
      <c r="K145" s="78"/>
      <c r="L145" s="78"/>
      <c r="M145" s="78"/>
      <c r="N145" s="80"/>
      <c r="O145" s="80"/>
      <c r="P145" s="80"/>
      <c r="Q145" s="80"/>
      <c r="R145" s="78"/>
      <c r="S145" s="80"/>
      <c r="T145" s="78"/>
      <c r="U145" s="78"/>
      <c r="V145" s="78"/>
      <c r="W145" s="78"/>
      <c r="X145" s="78"/>
    </row>
    <row r="146" spans="1:24" x14ac:dyDescent="0.3">
      <c r="A146" s="109">
        <f t="shared" si="14"/>
        <v>74000</v>
      </c>
      <c r="B146" s="65"/>
      <c r="C146" s="79"/>
      <c r="D146" s="73"/>
      <c r="E146" s="74">
        <f t="shared" si="9"/>
        <v>17614.651977735692</v>
      </c>
      <c r="F146" s="75">
        <f t="shared" si="10"/>
        <v>96.228234608537917</v>
      </c>
      <c r="G146" s="76">
        <f t="shared" si="11"/>
        <v>5.589320032104653</v>
      </c>
      <c r="H146" s="128">
        <f t="shared" si="12"/>
        <v>68292.392952622293</v>
      </c>
      <c r="I146" s="128">
        <f t="shared" si="13"/>
        <v>79707.607047377707</v>
      </c>
      <c r="J146" s="78"/>
      <c r="K146" s="78"/>
      <c r="L146" s="78"/>
      <c r="M146" s="78"/>
      <c r="N146" s="80"/>
      <c r="O146" s="80"/>
      <c r="P146" s="80"/>
      <c r="Q146" s="80"/>
      <c r="R146" s="78"/>
      <c r="S146" s="80"/>
      <c r="T146" s="78"/>
      <c r="U146" s="78"/>
      <c r="V146" s="78"/>
      <c r="W146" s="78"/>
      <c r="X146" s="78"/>
    </row>
    <row r="147" spans="1:24" x14ac:dyDescent="0.3">
      <c r="A147" s="109">
        <f t="shared" si="14"/>
        <v>75000</v>
      </c>
      <c r="B147" s="65"/>
      <c r="C147" s="79"/>
      <c r="D147" s="73"/>
      <c r="E147" s="74">
        <f t="shared" si="9"/>
        <v>16974.191058037755</v>
      </c>
      <c r="F147" s="75">
        <f t="shared" si="10"/>
        <v>94.059409595370951</v>
      </c>
      <c r="G147" s="76">
        <f t="shared" si="11"/>
        <v>5.1022049196978587</v>
      </c>
      <c r="H147" s="128">
        <f t="shared" si="12"/>
        <v>69292.963684789953</v>
      </c>
      <c r="I147" s="128">
        <f t="shared" si="13"/>
        <v>80707.036315210047</v>
      </c>
      <c r="J147" s="78"/>
      <c r="K147" s="78"/>
      <c r="L147" s="78"/>
      <c r="M147" s="78"/>
      <c r="N147" s="80"/>
      <c r="O147" s="80"/>
      <c r="P147" s="80"/>
      <c r="Q147" s="80"/>
      <c r="R147" s="78"/>
      <c r="S147" s="80"/>
      <c r="T147" s="78"/>
      <c r="U147" s="78"/>
      <c r="V147" s="78"/>
      <c r="W147" s="78"/>
      <c r="X147" s="78"/>
    </row>
    <row r="148" spans="1:24" x14ac:dyDescent="0.3">
      <c r="A148" s="109">
        <f t="shared" si="14"/>
        <v>76000</v>
      </c>
      <c r="B148" s="65"/>
      <c r="C148" s="79"/>
      <c r="D148" s="73"/>
      <c r="E148" s="74">
        <f t="shared" si="9"/>
        <v>16357.01701282242</v>
      </c>
      <c r="F148" s="75">
        <f t="shared" si="10"/>
        <v>91.808751659630644</v>
      </c>
      <c r="G148" s="76">
        <f t="shared" si="11"/>
        <v>4.631111450265827</v>
      </c>
      <c r="H148" s="128">
        <f t="shared" si="12"/>
        <v>70293.534359887242</v>
      </c>
      <c r="I148" s="128">
        <f t="shared" si="13"/>
        <v>81706.465640112758</v>
      </c>
      <c r="J148" s="78"/>
      <c r="K148" s="78"/>
      <c r="L148" s="78"/>
      <c r="M148" s="78"/>
      <c r="N148" s="80"/>
      <c r="O148" s="80"/>
      <c r="P148" s="80"/>
      <c r="Q148" s="80"/>
      <c r="R148" s="78"/>
      <c r="S148" s="80"/>
      <c r="T148" s="78"/>
      <c r="U148" s="78"/>
      <c r="V148" s="78"/>
      <c r="W148" s="78"/>
      <c r="X148" s="78"/>
    </row>
    <row r="149" spans="1:24" x14ac:dyDescent="0.3">
      <c r="A149" s="109">
        <f t="shared" si="14"/>
        <v>77000</v>
      </c>
      <c r="B149" s="65"/>
      <c r="C149" s="79"/>
      <c r="D149" s="73"/>
      <c r="E149" s="74">
        <f t="shared" si="9"/>
        <v>15762.283141679898</v>
      </c>
      <c r="F149" s="75">
        <f t="shared" si="10"/>
        <v>89.473173126112187</v>
      </c>
      <c r="G149" s="76">
        <f t="shared" si="11"/>
        <v>4.1775365890469978</v>
      </c>
      <c r="H149" s="128">
        <f t="shared" si="12"/>
        <v>71294.10497791988</v>
      </c>
      <c r="I149" s="128">
        <f t="shared" si="13"/>
        <v>82705.89502208012</v>
      </c>
      <c r="J149" s="78"/>
      <c r="K149" s="78"/>
      <c r="L149" s="78"/>
      <c r="M149" s="78"/>
      <c r="N149" s="80"/>
      <c r="O149" s="80"/>
      <c r="P149" s="80"/>
      <c r="Q149" s="80"/>
      <c r="R149" s="78"/>
      <c r="S149" s="80"/>
      <c r="T149" s="78"/>
      <c r="U149" s="78"/>
      <c r="V149" s="78"/>
      <c r="W149" s="78"/>
      <c r="X149" s="78"/>
    </row>
    <row r="150" spans="1:24" x14ac:dyDescent="0.3">
      <c r="A150" s="109">
        <f t="shared" si="14"/>
        <v>78000</v>
      </c>
      <c r="B150" s="65"/>
      <c r="C150" s="79"/>
      <c r="D150" s="73"/>
      <c r="E150" s="74">
        <f t="shared" si="9"/>
        <v>15189.173529851088</v>
      </c>
      <c r="F150" s="75">
        <f t="shared" si="10"/>
        <v>87.04946981713374</v>
      </c>
      <c r="G150" s="76">
        <f t="shared" si="11"/>
        <v>3.7429448237930578</v>
      </c>
      <c r="H150" s="128">
        <f t="shared" si="12"/>
        <v>72294.675538893556</v>
      </c>
      <c r="I150" s="128">
        <f t="shared" si="13"/>
        <v>83705.324461106444</v>
      </c>
      <c r="J150" s="78"/>
      <c r="K150" s="78"/>
      <c r="L150" s="78"/>
      <c r="M150" s="78"/>
      <c r="N150" s="80"/>
      <c r="O150" s="80"/>
      <c r="P150" s="80"/>
      <c r="Q150" s="80"/>
      <c r="R150" s="78"/>
      <c r="S150" s="80"/>
      <c r="T150" s="78"/>
      <c r="U150" s="78"/>
      <c r="V150" s="78"/>
      <c r="W150" s="78"/>
      <c r="X150" s="78"/>
    </row>
    <row r="151" spans="1:24" x14ac:dyDescent="0.3">
      <c r="A151" s="109">
        <f t="shared" si="14"/>
        <v>79000</v>
      </c>
      <c r="B151" s="65"/>
      <c r="C151" s="79"/>
      <c r="D151" s="73"/>
      <c r="E151" s="74">
        <f t="shared" si="9"/>
        <v>14636.901928875037</v>
      </c>
      <c r="F151" s="75">
        <f t="shared" si="10"/>
        <v>84.534316656728748</v>
      </c>
      <c r="G151" s="76">
        <f t="shared" si="11"/>
        <v>3.3287493067641858</v>
      </c>
      <c r="H151" s="128">
        <f t="shared" si="12"/>
        <v>73295.246042814004</v>
      </c>
      <c r="I151" s="128">
        <f t="shared" si="13"/>
        <v>84704.753957185996</v>
      </c>
      <c r="J151" s="78"/>
      <c r="K151" s="78"/>
      <c r="L151" s="78"/>
      <c r="M151" s="78"/>
      <c r="N151" s="80"/>
      <c r="O151" s="80"/>
      <c r="P151" s="80"/>
      <c r="Q151" s="80"/>
      <c r="R151" s="78"/>
      <c r="S151" s="80"/>
      <c r="T151" s="78"/>
      <c r="U151" s="78"/>
      <c r="V151" s="78"/>
      <c r="W151" s="78"/>
      <c r="X151" s="78"/>
    </row>
    <row r="152" spans="1:24" x14ac:dyDescent="0.3">
      <c r="A152" s="109">
        <f t="shared" si="14"/>
        <v>80000</v>
      </c>
      <c r="B152" s="65"/>
      <c r="C152" s="79"/>
      <c r="D152" s="73"/>
      <c r="E152" s="74">
        <f t="shared" si="9"/>
        <v>14104.710677935498</v>
      </c>
      <c r="F152" s="75">
        <f t="shared" si="10"/>
        <v>81.924263108977712</v>
      </c>
      <c r="G152" s="76">
        <f t="shared" si="11"/>
        <v>2.9362908947809814</v>
      </c>
      <c r="H152" s="128">
        <f t="shared" si="12"/>
        <v>74295.816489686898</v>
      </c>
      <c r="I152" s="128">
        <f t="shared" si="13"/>
        <v>85704.183510313102</v>
      </c>
      <c r="J152" s="78"/>
      <c r="K152" s="78"/>
      <c r="L152" s="78"/>
      <c r="M152" s="78"/>
      <c r="N152" s="80"/>
      <c r="O152" s="80"/>
      <c r="P152" s="80"/>
      <c r="Q152" s="80"/>
      <c r="R152" s="78"/>
      <c r="S152" s="80"/>
      <c r="T152" s="78"/>
      <c r="U152" s="78"/>
      <c r="V152" s="78"/>
      <c r="W152" s="78"/>
      <c r="X152" s="78"/>
    </row>
    <row r="153" spans="1:24" x14ac:dyDescent="0.3">
      <c r="A153" s="109">
        <f t="shared" si="14"/>
        <v>81000</v>
      </c>
      <c r="B153" s="65"/>
      <c r="C153" s="79"/>
      <c r="D153" s="73"/>
      <c r="E153" s="74">
        <f t="shared" si="9"/>
        <v>13591.869664426857</v>
      </c>
      <c r="F153" s="75">
        <f t="shared" si="10"/>
        <v>79.215728444221568</v>
      </c>
      <c r="G153" s="76">
        <f t="shared" si="11"/>
        <v>2.5668150940394732</v>
      </c>
      <c r="H153" s="128">
        <f t="shared" si="12"/>
        <v>75296.386879517959</v>
      </c>
      <c r="I153" s="128">
        <f t="shared" si="13"/>
        <v>86703.613120482041</v>
      </c>
      <c r="J153" s="78"/>
      <c r="K153" s="78"/>
      <c r="L153" s="78"/>
      <c r="M153" s="78"/>
      <c r="N153" s="80"/>
      <c r="O153" s="80"/>
      <c r="P153" s="80"/>
      <c r="Q153" s="80"/>
      <c r="R153" s="78"/>
      <c r="S153" s="80"/>
      <c r="T153" s="78"/>
      <c r="U153" s="78"/>
      <c r="V153" s="78"/>
      <c r="W153" s="78"/>
      <c r="X153" s="78"/>
    </row>
    <row r="154" spans="1:24" x14ac:dyDescent="0.3">
      <c r="A154" s="109">
        <f t="shared" si="14"/>
        <v>82000</v>
      </c>
      <c r="B154" s="65"/>
      <c r="C154" s="79"/>
      <c r="D154" s="73"/>
      <c r="E154" s="74">
        <f t="shared" si="9"/>
        <v>13097.675322313467</v>
      </c>
      <c r="F154" s="75">
        <f t="shared" si="10"/>
        <v>76.404996826662639</v>
      </c>
      <c r="G154" s="76">
        <f t="shared" si="11"/>
        <v>2.2214469773910808</v>
      </c>
      <c r="H154" s="128">
        <f t="shared" si="12"/>
        <v>76296.957212312904</v>
      </c>
      <c r="I154" s="128">
        <f t="shared" si="13"/>
        <v>87703.042787687096</v>
      </c>
      <c r="S154" s="78"/>
      <c r="T154" s="78"/>
      <c r="U154" s="78"/>
      <c r="V154" s="78"/>
      <c r="W154" s="78"/>
      <c r="X154" s="78"/>
    </row>
    <row r="155" spans="1:24" x14ac:dyDescent="0.3">
      <c r="A155" s="109">
        <f t="shared" si="14"/>
        <v>83000</v>
      </c>
      <c r="B155" s="65"/>
      <c r="C155" s="79"/>
      <c r="D155" s="73"/>
      <c r="E155" s="74">
        <f t="shared" si="9"/>
        <v>12621.449666908147</v>
      </c>
      <c r="F155" s="75">
        <f t="shared" si="10"/>
        <v>73.488212216613505</v>
      </c>
      <c r="G155" s="76">
        <f t="shared" si="11"/>
        <v>1.9011642211408475</v>
      </c>
      <c r="H155" s="128">
        <f t="shared" si="12"/>
        <v>77297.527488077409</v>
      </c>
      <c r="I155" s="128">
        <f t="shared" si="13"/>
        <v>88702.472511922591</v>
      </c>
      <c r="S155" s="78"/>
      <c r="T155" s="78"/>
      <c r="U155" s="78"/>
      <c r="V155" s="78"/>
      <c r="W155" s="78"/>
      <c r="X155" s="78"/>
    </row>
    <row r="156" spans="1:24" x14ac:dyDescent="0.3">
      <c r="A156" s="109">
        <f t="shared" si="14"/>
        <v>84000</v>
      </c>
      <c r="B156" s="65"/>
      <c r="C156" s="79"/>
      <c r="D156" s="73"/>
      <c r="E156" s="74">
        <f t="shared" si="9"/>
        <v>12162.539364745686</v>
      </c>
      <c r="F156" s="75">
        <f t="shared" si="10"/>
        <v>70.461373080400151</v>
      </c>
      <c r="G156" s="76">
        <f t="shared" si="11"/>
        <v>1.6067685101922367</v>
      </c>
      <c r="H156" s="128">
        <f t="shared" si="12"/>
        <v>78298.097706817178</v>
      </c>
      <c r="I156" s="128">
        <f t="shared" si="13"/>
        <v>89701.902293182822</v>
      </c>
      <c r="S156" s="78"/>
      <c r="T156" s="78"/>
      <c r="U156" s="78"/>
      <c r="V156" s="78"/>
      <c r="W156" s="78"/>
      <c r="X156" s="78"/>
    </row>
    <row r="157" spans="1:24" x14ac:dyDescent="0.3">
      <c r="A157" s="109">
        <f t="shared" si="14"/>
        <v>85000</v>
      </c>
      <c r="B157" s="65"/>
      <c r="C157" s="79"/>
      <c r="D157" s="73"/>
      <c r="E157" s="74">
        <f t="shared" si="9"/>
        <v>11720.314837275415</v>
      </c>
      <c r="F157" s="75">
        <f t="shared" si="10"/>
        <v>67.320326900662366</v>
      </c>
      <c r="G157" s="76">
        <f t="shared" si="11"/>
        <v>1.3388556894241876</v>
      </c>
      <c r="H157" s="128">
        <f t="shared" si="12"/>
        <v>79298.667868537945</v>
      </c>
      <c r="I157" s="128">
        <f t="shared" si="13"/>
        <v>90701.332131462055</v>
      </c>
      <c r="S157" s="78"/>
      <c r="T157" s="78"/>
      <c r="U157" s="78"/>
      <c r="V157" s="78"/>
      <c r="W157" s="78"/>
      <c r="X157" s="78"/>
    </row>
    <row r="158" spans="1:24" x14ac:dyDescent="0.3">
      <c r="A158" s="109">
        <f t="shared" si="14"/>
        <v>86000</v>
      </c>
      <c r="B158" s="65"/>
      <c r="C158" s="79"/>
      <c r="D158" s="73"/>
      <c r="E158" s="74">
        <f t="shared" si="9"/>
        <v>11294.169397143041</v>
      </c>
      <c r="F158" s="75">
        <f t="shared" si="10"/>
        <v>64.060764479519662</v>
      </c>
      <c r="G158" s="76">
        <f t="shared" si="11"/>
        <v>1.0977852013223748</v>
      </c>
      <c r="H158" s="128">
        <f t="shared" si="12"/>
        <v>80299.237973245385</v>
      </c>
      <c r="I158" s="128">
        <f t="shared" si="13"/>
        <v>91700.762026754615</v>
      </c>
      <c r="S158" s="78"/>
      <c r="T158" s="78"/>
      <c r="U158" s="78"/>
      <c r="V158" s="78"/>
      <c r="W158" s="78"/>
      <c r="X158" s="78"/>
    </row>
    <row r="159" spans="1:24" x14ac:dyDescent="0.3">
      <c r="A159" s="109">
        <f t="shared" si="14"/>
        <v>87000</v>
      </c>
      <c r="B159" s="65"/>
      <c r="C159" s="79"/>
      <c r="D159" s="73"/>
      <c r="E159" s="74">
        <f t="shared" si="9"/>
        <v>10883.518415876908</v>
      </c>
      <c r="F159" s="75">
        <f t="shared" ref="F159:F190" si="15">IF(A159&lt;=$C$22,IF($C$12*(1-$C$56*(EXP(A159/$C$20)-1))&gt;0,$C$12*(1-$C$56*(EXP(A159/$C$20)-1)),0),IF($C$60*(1-$C$58*(EXP((A159-$C$22)/$C$21)-1))&gt;0,$C$60*(1-$C$58*(EXP((A159-$C$22)/$C$21)-1)),0))</f>
        <v>60.678214026787074</v>
      </c>
      <c r="G159" s="76">
        <f t="shared" ref="G159:G190" si="16">IF(A159&lt;=$C$22,($C$5-$C$8)*(F159/$C$12)^(1/$C$11)+$C$8, ($C$59-$C$8)*(F159/$C$60)^(1/$C$11)+$C$8)</f>
        <v>0.88364955200352358</v>
      </c>
      <c r="H159" s="128">
        <f t="shared" si="12"/>
        <v>81299.808020945187</v>
      </c>
      <c r="I159" s="128">
        <f t="shared" si="13"/>
        <v>92700.191979054813</v>
      </c>
      <c r="S159" s="78"/>
      <c r="T159" s="78"/>
      <c r="U159" s="78"/>
      <c r="V159" s="78"/>
      <c r="W159" s="78"/>
      <c r="X159" s="78"/>
    </row>
    <row r="160" spans="1:24" x14ac:dyDescent="0.3">
      <c r="A160" s="109">
        <f t="shared" si="14"/>
        <v>88000</v>
      </c>
      <c r="B160" s="65"/>
      <c r="C160" s="79"/>
      <c r="D160" s="73"/>
      <c r="E160" s="74">
        <f t="shared" si="9"/>
        <v>10487.798521836858</v>
      </c>
      <c r="F160" s="75">
        <f t="shared" si="15"/>
        <v>57.168035025131381</v>
      </c>
      <c r="G160" s="76">
        <f t="shared" si="16"/>
        <v>0.69624479807560746</v>
      </c>
      <c r="H160" s="128">
        <f t="shared" si="12"/>
        <v>82300.378011643086</v>
      </c>
      <c r="I160" s="128">
        <f t="shared" si="13"/>
        <v>93699.621988356914</v>
      </c>
      <c r="S160" s="78"/>
      <c r="T160" s="78"/>
      <c r="U160" s="78"/>
      <c r="V160" s="78"/>
      <c r="W160" s="78"/>
      <c r="X160" s="78"/>
    </row>
    <row r="161" spans="1:24" x14ac:dyDescent="0.3">
      <c r="A161" s="109">
        <f t="shared" si="14"/>
        <v>89000</v>
      </c>
      <c r="B161" s="65"/>
      <c r="C161" s="79"/>
      <c r="D161" s="73"/>
      <c r="E161" s="74">
        <f t="shared" si="9"/>
        <v>10106.466827325239</v>
      </c>
      <c r="F161" s="75">
        <f t="shared" si="15"/>
        <v>53.525411863749959</v>
      </c>
      <c r="G161" s="76">
        <f t="shared" si="16"/>
        <v>0.53504335501120259</v>
      </c>
      <c r="H161" s="128">
        <f t="shared" si="12"/>
        <v>83300.947945344757</v>
      </c>
      <c r="I161" s="128">
        <f t="shared" si="13"/>
        <v>94699.052054655243</v>
      </c>
      <c r="S161" s="78"/>
      <c r="T161" s="78"/>
      <c r="U161" s="78"/>
      <c r="V161" s="78"/>
      <c r="W161" s="78"/>
      <c r="X161" s="78"/>
    </row>
    <row r="162" spans="1:24" x14ac:dyDescent="0.3">
      <c r="A162" s="109">
        <f t="shared" si="14"/>
        <v>90000</v>
      </c>
      <c r="B162" s="65"/>
      <c r="C162" s="79"/>
      <c r="D162" s="73"/>
      <c r="E162" s="74">
        <f t="shared" si="9"/>
        <v>9739.0001837999043</v>
      </c>
      <c r="F162" s="75">
        <f t="shared" si="15"/>
        <v>49.745347231839865</v>
      </c>
      <c r="G162" s="76">
        <f t="shared" si="16"/>
        <v>0.39917080543113387</v>
      </c>
      <c r="H162" s="128">
        <f t="shared" si="12"/>
        <v>84301.517822055917</v>
      </c>
      <c r="I162" s="128">
        <f t="shared" si="13"/>
        <v>95698.482177944083</v>
      </c>
      <c r="S162" s="78"/>
      <c r="T162" s="78"/>
      <c r="U162" s="78"/>
      <c r="V162" s="78"/>
      <c r="W162" s="78"/>
      <c r="X162" s="78"/>
    </row>
    <row r="163" spans="1:24" x14ac:dyDescent="0.3">
      <c r="A163" s="109">
        <f t="shared" si="14"/>
        <v>91000</v>
      </c>
      <c r="B163" s="65"/>
      <c r="C163" s="79"/>
      <c r="D163" s="73"/>
      <c r="E163" s="74">
        <f t="shared" si="9"/>
        <v>9384.8944641672497</v>
      </c>
      <c r="F163" s="75">
        <f t="shared" si="15"/>
        <v>45.822655262792352</v>
      </c>
      <c r="G163" s="76">
        <f t="shared" si="16"/>
        <v>0.28738884658513603</v>
      </c>
      <c r="H163" s="128">
        <f t="shared" si="12"/>
        <v>85302.087641782258</v>
      </c>
      <c r="I163" s="128">
        <f t="shared" si="13"/>
        <v>96697.912358217742</v>
      </c>
      <c r="S163" s="78"/>
      <c r="T163" s="78"/>
      <c r="U163" s="78"/>
      <c r="V163" s="78"/>
      <c r="W163" s="78"/>
      <c r="X163" s="78"/>
    </row>
    <row r="164" spans="1:24" x14ac:dyDescent="0.3">
      <c r="A164" s="109">
        <f t="shared" si="14"/>
        <v>92000</v>
      </c>
      <c r="B164" s="65"/>
      <c r="C164" s="79"/>
      <c r="D164" s="73"/>
      <c r="E164" s="74">
        <f t="shared" si="9"/>
        <v>9043.6638711708092</v>
      </c>
      <c r="F164" s="75">
        <f t="shared" si="15"/>
        <v>41.751954419707857</v>
      </c>
      <c r="G164" s="76">
        <f t="shared" si="16"/>
        <v>0.19808707656699245</v>
      </c>
      <c r="H164" s="128">
        <f t="shared" si="12"/>
        <v>86302.657404529455</v>
      </c>
      <c r="I164" s="128">
        <f t="shared" si="13"/>
        <v>97697.342595470545</v>
      </c>
      <c r="S164" s="78"/>
      <c r="T164" s="78"/>
      <c r="U164" s="78"/>
      <c r="V164" s="78"/>
      <c r="W164" s="78"/>
      <c r="X164" s="78"/>
    </row>
    <row r="165" spans="1:24" x14ac:dyDescent="0.3">
      <c r="A165" s="109">
        <f t="shared" si="14"/>
        <v>93000</v>
      </c>
      <c r="B165" s="65"/>
      <c r="C165" s="79"/>
      <c r="D165" s="73"/>
      <c r="E165" s="74">
        <f t="shared" si="9"/>
        <v>8714.8402709265265</v>
      </c>
      <c r="F165" s="75">
        <f t="shared" si="15"/>
        <v>37.527660112471629</v>
      </c>
      <c r="G165" s="76">
        <f t="shared" si="16"/>
        <v>0.12928699754844489</v>
      </c>
      <c r="H165" s="128">
        <f t="shared" si="12"/>
        <v>87303.22711030324</v>
      </c>
      <c r="I165" s="128">
        <f t="shared" si="13"/>
        <v>98696.77288969676</v>
      </c>
      <c r="S165" s="78"/>
      <c r="T165" s="78"/>
      <c r="U165" s="78"/>
      <c r="V165" s="78"/>
      <c r="W165" s="78"/>
      <c r="X165" s="78"/>
    </row>
    <row r="166" spans="1:24" x14ac:dyDescent="0.3">
      <c r="A166" s="109">
        <f t="shared" si="14"/>
        <v>94000</v>
      </c>
      <c r="B166" s="65"/>
      <c r="C166" s="79"/>
      <c r="D166" s="73"/>
      <c r="E166" s="74">
        <f t="shared" si="9"/>
        <v>8397.9725506903815</v>
      </c>
      <c r="F166" s="75">
        <f t="shared" si="15"/>
        <v>33.143977036260466</v>
      </c>
      <c r="G166" s="76">
        <f t="shared" si="16"/>
        <v>7.8662434153201954E-2</v>
      </c>
      <c r="H166" s="128">
        <f t="shared" si="12"/>
        <v>88303.796759109304</v>
      </c>
      <c r="I166" s="128">
        <f t="shared" si="13"/>
        <v>99696.203240890696</v>
      </c>
      <c r="S166" s="78"/>
      <c r="T166" s="78"/>
      <c r="U166" s="78"/>
      <c r="V166" s="78"/>
      <c r="W166" s="78"/>
      <c r="X166" s="78"/>
    </row>
    <row r="167" spans="1:24" x14ac:dyDescent="0.3">
      <c r="A167" s="109">
        <f t="shared" si="14"/>
        <v>95000</v>
      </c>
      <c r="B167" s="65"/>
      <c r="C167" s="79"/>
      <c r="D167" s="73"/>
      <c r="E167" s="74">
        <f t="shared" si="9"/>
        <v>8092.6259999772838</v>
      </c>
      <c r="F167" s="75">
        <f t="shared" si="15"/>
        <v>28.594891220969963</v>
      </c>
      <c r="G167" s="76">
        <f t="shared" si="16"/>
        <v>4.3581552673093847E-2</v>
      </c>
      <c r="H167" s="128">
        <f t="shared" si="12"/>
        <v>89304.366350953322</v>
      </c>
      <c r="I167" s="128">
        <f t="shared" si="13"/>
        <v>100695.63364904668</v>
      </c>
      <c r="S167" s="78"/>
      <c r="T167" s="78"/>
      <c r="U167" s="78"/>
      <c r="V167" s="78"/>
      <c r="W167" s="78"/>
      <c r="X167" s="78"/>
    </row>
    <row r="168" spans="1:24" x14ac:dyDescent="0.3">
      <c r="A168" s="109">
        <f t="shared" si="14"/>
        <v>96000</v>
      </c>
      <c r="B168" s="65"/>
      <c r="C168" s="79"/>
      <c r="D168" s="73"/>
      <c r="E168" s="74">
        <f t="shared" si="9"/>
        <v>7798.3817141822528</v>
      </c>
      <c r="F168" s="75">
        <f t="shared" si="15"/>
        <v>23.87416178065585</v>
      </c>
      <c r="G168" s="76">
        <f t="shared" si="16"/>
        <v>2.1176853568529379E-2</v>
      </c>
      <c r="H168" s="128">
        <f t="shared" si="12"/>
        <v>90304.935885841012</v>
      </c>
      <c r="I168" s="128">
        <f t="shared" si="13"/>
        <v>101695.06411415899</v>
      </c>
      <c r="S168" s="78"/>
      <c r="T168" s="78"/>
      <c r="U168" s="78"/>
      <c r="V168" s="78"/>
      <c r="W168" s="78"/>
      <c r="X168" s="78"/>
    </row>
    <row r="169" spans="1:24" x14ac:dyDescent="0.3">
      <c r="A169" s="109">
        <f t="shared" si="14"/>
        <v>97000</v>
      </c>
      <c r="B169" s="65"/>
      <c r="C169" s="79"/>
      <c r="D169" s="73"/>
      <c r="E169" s="74">
        <f t="shared" si="9"/>
        <v>7514.8360198856108</v>
      </c>
      <c r="F169" s="75">
        <f t="shared" si="15"/>
        <v>18.975312351668787</v>
      </c>
      <c r="G169" s="76">
        <f t="shared" si="16"/>
        <v>8.4509325948405687E-3</v>
      </c>
      <c r="H169" s="128">
        <f t="shared" si="12"/>
        <v>91305.505363778051</v>
      </c>
      <c r="I169" s="128">
        <f t="shared" si="13"/>
        <v>102694.49463622195</v>
      </c>
      <c r="S169" s="78"/>
      <c r="T169" s="78"/>
      <c r="U169" s="78"/>
      <c r="V169" s="78"/>
      <c r="W169" s="78"/>
      <c r="X169" s="78"/>
    </row>
    <row r="170" spans="1:24" x14ac:dyDescent="0.3">
      <c r="A170" s="109">
        <f t="shared" si="14"/>
        <v>98000</v>
      </c>
      <c r="B170" s="65"/>
      <c r="C170" s="79"/>
      <c r="D170" s="73"/>
      <c r="E170" s="74">
        <f t="shared" si="9"/>
        <v>7241.5999210538794</v>
      </c>
      <c r="F170" s="75">
        <f t="shared" si="15"/>
        <v>13.891622207738525</v>
      </c>
      <c r="G170" s="76">
        <f t="shared" si="16"/>
        <v>2.4275084989928428E-3</v>
      </c>
      <c r="H170" s="128">
        <f t="shared" si="12"/>
        <v>92306.074784770157</v>
      </c>
      <c r="I170" s="128">
        <f t="shared" si="13"/>
        <v>103693.92521522984</v>
      </c>
      <c r="S170" s="78"/>
      <c r="T170" s="78"/>
      <c r="U170" s="78"/>
      <c r="V170" s="78"/>
      <c r="W170" s="78"/>
      <c r="X170" s="78"/>
    </row>
    <row r="171" spans="1:24" x14ac:dyDescent="0.3">
      <c r="A171" s="109">
        <f t="shared" si="14"/>
        <v>99000</v>
      </c>
      <c r="B171" s="65"/>
      <c r="C171" s="79"/>
      <c r="D171" s="73"/>
      <c r="E171" s="74">
        <f t="shared" si="9"/>
        <v>6978.2985653765209</v>
      </c>
      <c r="F171" s="75">
        <f t="shared" si="15"/>
        <v>8.6161170398163947</v>
      </c>
      <c r="G171" s="76">
        <f t="shared" si="16"/>
        <v>3.5924874735761145E-4</v>
      </c>
      <c r="H171" s="128">
        <f t="shared" si="12"/>
        <v>93306.64414882299</v>
      </c>
      <c r="I171" s="128">
        <f t="shared" si="13"/>
        <v>104693.35585117701</v>
      </c>
      <c r="S171" s="78"/>
      <c r="T171" s="78"/>
      <c r="U171" s="78"/>
      <c r="V171" s="78"/>
      <c r="W171" s="78"/>
      <c r="X171" s="78"/>
    </row>
    <row r="172" spans="1:24" x14ac:dyDescent="0.3">
      <c r="A172" s="109">
        <f t="shared" si="14"/>
        <v>100000</v>
      </c>
      <c r="B172" s="65"/>
      <c r="C172" s="79"/>
      <c r="D172" s="73"/>
      <c r="E172" s="74">
        <f t="shared" si="9"/>
        <v>6724.5707300064587</v>
      </c>
      <c r="F172" s="75">
        <f t="shared" si="15"/>
        <v>3.1415593880282087</v>
      </c>
      <c r="G172" s="76">
        <f t="shared" si="16"/>
        <v>6.3493607032993821E-6</v>
      </c>
      <c r="H172" s="128">
        <f t="shared" si="12"/>
        <v>94307.213455942285</v>
      </c>
      <c r="I172" s="128">
        <f t="shared" si="13"/>
        <v>105692.78654405772</v>
      </c>
      <c r="S172" s="78"/>
      <c r="T172" s="78"/>
      <c r="U172" s="78"/>
      <c r="V172" s="78"/>
      <c r="W172" s="78"/>
      <c r="X172" s="78"/>
    </row>
    <row r="173" spans="1:24" x14ac:dyDescent="0.3">
      <c r="A173" s="109">
        <f t="shared" si="14"/>
        <v>101000</v>
      </c>
      <c r="B173" s="65"/>
      <c r="C173" s="79"/>
      <c r="D173" s="73"/>
      <c r="E173" s="74">
        <f t="shared" si="9"/>
        <v>6480.0683259988464</v>
      </c>
      <c r="F173" s="75">
        <f t="shared" si="15"/>
        <v>0</v>
      </c>
      <c r="G173" s="76">
        <f t="shared" si="16"/>
        <v>0</v>
      </c>
      <c r="H173" s="128">
        <f t="shared" si="12"/>
        <v>95307.782706133701</v>
      </c>
      <c r="I173" s="128">
        <f t="shared" si="13"/>
        <v>106692.2172938663</v>
      </c>
      <c r="S173" s="78"/>
      <c r="T173" s="78"/>
      <c r="U173" s="78"/>
      <c r="V173" s="78"/>
      <c r="W173" s="78"/>
      <c r="X173" s="78"/>
    </row>
    <row r="174" spans="1:24" x14ac:dyDescent="0.3">
      <c r="A174" s="109">
        <f t="shared" si="14"/>
        <v>102000</v>
      </c>
      <c r="B174" s="65"/>
      <c r="D174" s="73"/>
      <c r="E174" s="74">
        <f t="shared" si="9"/>
        <v>6244.4559207682223</v>
      </c>
      <c r="F174" s="75">
        <f t="shared" si="15"/>
        <v>0</v>
      </c>
      <c r="G174" s="76">
        <f t="shared" si="16"/>
        <v>0</v>
      </c>
      <c r="H174" s="128">
        <f t="shared" si="12"/>
        <v>96308.351899402958</v>
      </c>
      <c r="I174" s="128">
        <f t="shared" si="13"/>
        <v>107691.64810059704</v>
      </c>
    </row>
    <row r="175" spans="1:24" x14ac:dyDescent="0.3">
      <c r="A175" s="109">
        <f t="shared" si="14"/>
        <v>103000</v>
      </c>
      <c r="B175" s="65"/>
      <c r="D175" s="73"/>
      <c r="E175" s="74">
        <f t="shared" si="9"/>
        <v>6017.4102779088862</v>
      </c>
      <c r="F175" s="75">
        <f t="shared" si="15"/>
        <v>0</v>
      </c>
      <c r="G175" s="76">
        <f t="shared" si="16"/>
        <v>0</v>
      </c>
      <c r="H175" s="128">
        <f t="shared" si="12"/>
        <v>97308.921035755717</v>
      </c>
      <c r="I175" s="128">
        <f t="shared" si="13"/>
        <v>108691.07896424428</v>
      </c>
    </row>
    <row r="176" spans="1:24" x14ac:dyDescent="0.3">
      <c r="A176" s="109">
        <f t="shared" si="14"/>
        <v>104000</v>
      </c>
      <c r="B176" s="65"/>
      <c r="D176" s="73"/>
      <c r="E176" s="74">
        <f t="shared" si="9"/>
        <v>5798.6199137472477</v>
      </c>
      <c r="F176" s="75">
        <f t="shared" si="15"/>
        <v>0</v>
      </c>
      <c r="G176" s="76">
        <f t="shared" si="16"/>
        <v>0</v>
      </c>
      <c r="H176" s="128">
        <f t="shared" si="12"/>
        <v>98309.490115197696</v>
      </c>
      <c r="I176" s="128">
        <f t="shared" si="13"/>
        <v>109690.5098848023</v>
      </c>
    </row>
    <row r="177" spans="1:9" x14ac:dyDescent="0.3">
      <c r="A177" s="109">
        <f t="shared" si="14"/>
        <v>105000</v>
      </c>
      <c r="B177" s="65"/>
      <c r="D177" s="73"/>
      <c r="E177" s="74">
        <f t="shared" si="9"/>
        <v>5587.7846700176824</v>
      </c>
      <c r="F177" s="75">
        <f t="shared" si="15"/>
        <v>0</v>
      </c>
      <c r="G177" s="76">
        <f t="shared" si="16"/>
        <v>0</v>
      </c>
      <c r="H177" s="128">
        <f t="shared" si="12"/>
        <v>99310.059137734585</v>
      </c>
      <c r="I177" s="128">
        <f t="shared" si="13"/>
        <v>110689.94086226542</v>
      </c>
    </row>
    <row r="178" spans="1:9" x14ac:dyDescent="0.3">
      <c r="A178" s="109">
        <f t="shared" si="14"/>
        <v>106000</v>
      </c>
      <c r="B178" s="65"/>
      <c r="D178" s="73"/>
      <c r="E178" s="74">
        <f t="shared" si="9"/>
        <v>5384.6153020757547</v>
      </c>
      <c r="F178" s="75">
        <f t="shared" si="15"/>
        <v>0</v>
      </c>
      <c r="G178" s="76">
        <f t="shared" si="16"/>
        <v>0</v>
      </c>
      <c r="H178" s="128">
        <f t="shared" si="12"/>
        <v>100310.62810337204</v>
      </c>
      <c r="I178" s="128">
        <f t="shared" si="13"/>
        <v>111689.37189662796</v>
      </c>
    </row>
    <row r="179" spans="1:9" x14ac:dyDescent="0.3">
      <c r="A179" s="109">
        <f t="shared" si="14"/>
        <v>107000</v>
      </c>
      <c r="B179" s="65"/>
      <c r="D179" s="73"/>
      <c r="E179" s="74">
        <f t="shared" si="9"/>
        <v>5188.8330820837864</v>
      </c>
      <c r="F179" s="75">
        <f t="shared" si="15"/>
        <v>0</v>
      </c>
      <c r="G179" s="76">
        <f t="shared" si="16"/>
        <v>0</v>
      </c>
      <c r="H179" s="128">
        <f t="shared" si="12"/>
        <v>101311.19701211579</v>
      </c>
      <c r="I179" s="128">
        <f t="shared" si="13"/>
        <v>112688.80298788421</v>
      </c>
    </row>
    <row r="180" spans="1:9" x14ac:dyDescent="0.3">
      <c r="A180" s="109">
        <f t="shared" si="14"/>
        <v>108000</v>
      </c>
      <c r="B180" s="65"/>
      <c r="D180" s="73"/>
      <c r="E180" s="74">
        <f t="shared" si="9"/>
        <v>5000.1694166244306</v>
      </c>
      <c r="F180" s="75">
        <f t="shared" si="15"/>
        <v>0</v>
      </c>
      <c r="G180" s="76">
        <f t="shared" si="16"/>
        <v>0</v>
      </c>
      <c r="H180" s="128">
        <f t="shared" si="12"/>
        <v>102311.76586397152</v>
      </c>
      <c r="I180" s="128">
        <f t="shared" si="13"/>
        <v>113688.23413602848</v>
      </c>
    </row>
    <row r="181" spans="1:9" x14ac:dyDescent="0.3">
      <c r="A181" s="109">
        <f t="shared" si="14"/>
        <v>109000</v>
      </c>
      <c r="B181" s="65"/>
      <c r="D181" s="73"/>
      <c r="E181" s="74">
        <f t="shared" si="9"/>
        <v>4818.3654782176691</v>
      </c>
      <c r="F181" s="75">
        <f t="shared" si="15"/>
        <v>0</v>
      </c>
      <c r="G181" s="76">
        <f t="shared" si="16"/>
        <v>0</v>
      </c>
      <c r="H181" s="128">
        <f t="shared" si="12"/>
        <v>103312.33465894491</v>
      </c>
      <c r="I181" s="128">
        <f t="shared" si="13"/>
        <v>114687.66534105509</v>
      </c>
    </row>
    <row r="182" spans="1:9" x14ac:dyDescent="0.3">
      <c r="A182" s="109">
        <f t="shared" si="14"/>
        <v>110000</v>
      </c>
      <c r="B182" s="65"/>
      <c r="D182" s="73"/>
      <c r="E182" s="74">
        <f t="shared" si="9"/>
        <v>4643.1718502356543</v>
      </c>
      <c r="F182" s="75">
        <f t="shared" si="15"/>
        <v>0</v>
      </c>
      <c r="G182" s="76">
        <f t="shared" si="16"/>
        <v>0</v>
      </c>
      <c r="H182" s="128">
        <f t="shared" si="12"/>
        <v>104312.90339704163</v>
      </c>
      <c r="I182" s="128">
        <f t="shared" si="13"/>
        <v>115687.09660295837</v>
      </c>
    </row>
    <row r="183" spans="1:9" x14ac:dyDescent="0.3">
      <c r="A183" s="109">
        <f t="shared" si="14"/>
        <v>111000</v>
      </c>
      <c r="B183" s="65"/>
      <c r="D183" s="73"/>
      <c r="E183" s="74">
        <f t="shared" si="9"/>
        <v>4392.2523774917627</v>
      </c>
      <c r="F183" s="75">
        <f t="shared" si="15"/>
        <v>0</v>
      </c>
      <c r="G183" s="76">
        <f t="shared" si="16"/>
        <v>0</v>
      </c>
      <c r="H183" s="128">
        <f t="shared" si="12"/>
        <v>105313.4720782674</v>
      </c>
      <c r="I183" s="128">
        <f t="shared" si="13"/>
        <v>116686.5279217326</v>
      </c>
    </row>
    <row r="184" spans="1:9" x14ac:dyDescent="0.3">
      <c r="A184" s="109">
        <f t="shared" si="14"/>
        <v>112000</v>
      </c>
      <c r="B184" s="65"/>
      <c r="D184" s="73"/>
      <c r="E184" s="74">
        <f t="shared" si="9"/>
        <v>4154.892726316586</v>
      </c>
      <c r="F184" s="75">
        <f t="shared" si="15"/>
        <v>0</v>
      </c>
      <c r="G184" s="76">
        <f t="shared" si="16"/>
        <v>0</v>
      </c>
      <c r="H184" s="128">
        <f t="shared" si="12"/>
        <v>106314.04070262787</v>
      </c>
      <c r="I184" s="128">
        <f t="shared" si="13"/>
        <v>117685.95929737213</v>
      </c>
    </row>
    <row r="185" spans="1:9" x14ac:dyDescent="0.3">
      <c r="A185" s="109">
        <f t="shared" si="14"/>
        <v>113000</v>
      </c>
      <c r="B185" s="65"/>
      <c r="D185" s="73"/>
      <c r="E185" s="74">
        <f t="shared" si="9"/>
        <v>3930.360116751021</v>
      </c>
      <c r="F185" s="75">
        <f t="shared" si="15"/>
        <v>0</v>
      </c>
      <c r="G185" s="76">
        <f t="shared" si="16"/>
        <v>0</v>
      </c>
      <c r="H185" s="128">
        <f t="shared" si="12"/>
        <v>107314.60927012876</v>
      </c>
      <c r="I185" s="128">
        <f t="shared" si="13"/>
        <v>118685.39072987124</v>
      </c>
    </row>
    <row r="186" spans="1:9" x14ac:dyDescent="0.3">
      <c r="A186" s="109">
        <f t="shared" si="14"/>
        <v>114000</v>
      </c>
      <c r="B186" s="65"/>
      <c r="D186" s="73"/>
      <c r="E186" s="74">
        <f t="shared" si="9"/>
        <v>3717.9613686541284</v>
      </c>
      <c r="F186" s="75">
        <f t="shared" si="15"/>
        <v>0</v>
      </c>
      <c r="G186" s="76">
        <f t="shared" si="16"/>
        <v>0</v>
      </c>
      <c r="H186" s="128">
        <f t="shared" si="12"/>
        <v>108315.17778077575</v>
      </c>
      <c r="I186" s="128">
        <f t="shared" si="13"/>
        <v>119684.82221922425</v>
      </c>
    </row>
    <row r="187" spans="1:9" x14ac:dyDescent="0.3">
      <c r="A187" s="109">
        <f t="shared" si="14"/>
        <v>115000</v>
      </c>
      <c r="B187" s="65"/>
      <c r="D187" s="73"/>
      <c r="E187" s="74">
        <f t="shared" si="9"/>
        <v>3517.04076170793</v>
      </c>
      <c r="F187" s="75">
        <f t="shared" si="15"/>
        <v>0</v>
      </c>
      <c r="G187" s="76">
        <f t="shared" si="16"/>
        <v>0</v>
      </c>
      <c r="H187" s="128">
        <f t="shared" si="12"/>
        <v>109315.7462345745</v>
      </c>
      <c r="I187" s="128">
        <f t="shared" si="13"/>
        <v>120684.2537654255</v>
      </c>
    </row>
    <row r="188" spans="1:9" x14ac:dyDescent="0.3">
      <c r="A188" s="109">
        <f t="shared" si="14"/>
        <v>116000</v>
      </c>
      <c r="B188" s="65"/>
      <c r="D188" s="73"/>
      <c r="E188" s="74">
        <f t="shared" si="9"/>
        <v>3326.9780110686793</v>
      </c>
      <c r="F188" s="75">
        <f t="shared" si="15"/>
        <v>0</v>
      </c>
      <c r="G188" s="76">
        <f t="shared" si="16"/>
        <v>0</v>
      </c>
      <c r="H188" s="128">
        <f t="shared" si="12"/>
        <v>110316.31463153072</v>
      </c>
      <c r="I188" s="128">
        <f t="shared" si="13"/>
        <v>121683.68536846928</v>
      </c>
    </row>
    <row r="189" spans="1:9" x14ac:dyDescent="0.3">
      <c r="A189" s="109">
        <f t="shared" si="14"/>
        <v>117000</v>
      </c>
      <c r="B189" s="65"/>
      <c r="D189" s="73"/>
      <c r="E189" s="74">
        <f t="shared" si="9"/>
        <v>3147.1863524150144</v>
      </c>
      <c r="F189" s="75">
        <f t="shared" si="15"/>
        <v>0</v>
      </c>
      <c r="G189" s="76">
        <f t="shared" si="16"/>
        <v>0</v>
      </c>
      <c r="H189" s="128">
        <f t="shared" si="12"/>
        <v>111316.88297165009</v>
      </c>
      <c r="I189" s="128">
        <f t="shared" si="13"/>
        <v>122683.11702834991</v>
      </c>
    </row>
    <row r="190" spans="1:9" x14ac:dyDescent="0.3">
      <c r="A190" s="109">
        <f t="shared" si="14"/>
        <v>118000</v>
      </c>
      <c r="B190" s="65"/>
      <c r="D190" s="73"/>
      <c r="E190" s="74">
        <f t="shared" si="9"/>
        <v>2977.110730481128</v>
      </c>
      <c r="F190" s="75">
        <f t="shared" si="15"/>
        <v>0</v>
      </c>
      <c r="G190" s="76">
        <f t="shared" si="16"/>
        <v>0</v>
      </c>
      <c r="H190" s="128">
        <f t="shared" si="12"/>
        <v>112317.45125493829</v>
      </c>
      <c r="I190" s="128">
        <f t="shared" si="13"/>
        <v>123682.54874506171</v>
      </c>
    </row>
    <row r="191" spans="1:9" x14ac:dyDescent="0.3">
      <c r="A191" s="109">
        <f t="shared" si="14"/>
        <v>119000</v>
      </c>
      <c r="B191" s="65"/>
      <c r="D191" s="73"/>
      <c r="E191" s="74">
        <f t="shared" ref="E191:E198" si="17">IF(A191&lt;=$C$22,$C$18*EXP(-A191/$C$20),$C$19*EXP(-(A191-$C$22)/$C$21))</f>
        <v>2816.2260854825604</v>
      </c>
      <c r="F191" s="75">
        <f t="shared" ref="F191:F198" si="18">IF(A191&lt;=$C$22,IF($C$12*(1-$C$56*(EXP(A191/$C$20)-1))&gt;0,$C$12*(1-$C$56*(EXP(A191/$C$20)-1)),0),IF($C$60*(1-$C$58*(EXP((A191-$C$22)/$C$21)-1))&gt;0,$C$60*(1-$C$58*(EXP((A191-$C$22)/$C$21)-1)),0))</f>
        <v>0</v>
      </c>
      <c r="G191" s="76">
        <f t="shared" ref="G191:G198" si="19">IF(A191&lt;=$C$22,($C$5-$C$8)*(F191/$C$12)^(1/$C$11)+$C$8, ($C$59-$C$8)*(F191/$C$60)^(1/$C$11)+$C$8)</f>
        <v>0</v>
      </c>
      <c r="H191" s="128">
        <f t="shared" si="12"/>
        <v>113318.01948140099</v>
      </c>
      <c r="I191" s="128">
        <f t="shared" si="13"/>
        <v>124681.98051859901</v>
      </c>
    </row>
    <row r="192" spans="1:9" x14ac:dyDescent="0.3">
      <c r="A192" s="109">
        <f t="shared" si="14"/>
        <v>120000</v>
      </c>
      <c r="B192" s="65"/>
      <c r="D192" s="73"/>
      <c r="E192" s="74">
        <f t="shared" si="17"/>
        <v>2664.0357321444612</v>
      </c>
      <c r="F192" s="75">
        <f t="shared" si="18"/>
        <v>0</v>
      </c>
      <c r="G192" s="76">
        <f t="shared" si="19"/>
        <v>0</v>
      </c>
      <c r="H192" s="128">
        <f t="shared" ref="H192:H198" si="20">IF($C$15=0,A192-$C$6/2, A192-$C$6*EXP(-A192/$C$15)/2)</f>
        <v>114318.5876510439</v>
      </c>
      <c r="I192" s="128">
        <f t="shared" ref="I192:I198" si="21">IF($C$15=0,A192+$C$6/2, A192+$C$6*EXP(-A192/$C$15)/2)</f>
        <v>125681.4123489561</v>
      </c>
    </row>
    <row r="193" spans="1:9" x14ac:dyDescent="0.3">
      <c r="A193" s="109">
        <f t="shared" si="14"/>
        <v>121000</v>
      </c>
      <c r="B193" s="65"/>
      <c r="D193" s="73"/>
      <c r="E193" s="74">
        <f t="shared" si="17"/>
        <v>2520.069826328021</v>
      </c>
      <c r="F193" s="75">
        <f t="shared" si="18"/>
        <v>0</v>
      </c>
      <c r="G193" s="76">
        <f t="shared" si="19"/>
        <v>0</v>
      </c>
      <c r="H193" s="128">
        <f t="shared" si="20"/>
        <v>115319.15576387268</v>
      </c>
      <c r="I193" s="128">
        <f t="shared" si="21"/>
        <v>126680.84423612732</v>
      </c>
    </row>
    <row r="194" spans="1:9" x14ac:dyDescent="0.3">
      <c r="A194" s="109">
        <f t="shared" si="14"/>
        <v>122000</v>
      </c>
      <c r="B194" s="65"/>
      <c r="D194" s="73"/>
      <c r="E194" s="74">
        <f t="shared" si="17"/>
        <v>2383.8839145212196</v>
      </c>
      <c r="F194" s="75">
        <f t="shared" si="18"/>
        <v>0</v>
      </c>
      <c r="G194" s="76">
        <f t="shared" si="19"/>
        <v>0</v>
      </c>
      <c r="H194" s="128">
        <f t="shared" si="20"/>
        <v>116319.72381989301</v>
      </c>
      <c r="I194" s="128">
        <f t="shared" si="21"/>
        <v>127680.27618010699</v>
      </c>
    </row>
    <row r="195" spans="1:9" x14ac:dyDescent="0.3">
      <c r="A195" s="109">
        <f t="shared" si="14"/>
        <v>123000</v>
      </c>
      <c r="B195" s="65"/>
      <c r="D195" s="73"/>
      <c r="E195" s="74">
        <f t="shared" si="17"/>
        <v>2255.0575617158738</v>
      </c>
      <c r="F195" s="75">
        <f t="shared" si="18"/>
        <v>0</v>
      </c>
      <c r="G195" s="76">
        <f t="shared" si="19"/>
        <v>0</v>
      </c>
      <c r="H195" s="128">
        <f t="shared" si="20"/>
        <v>117320.2918191106</v>
      </c>
      <c r="I195" s="128">
        <f t="shared" si="21"/>
        <v>128679.7081808894</v>
      </c>
    </row>
    <row r="196" spans="1:9" x14ac:dyDescent="0.3">
      <c r="A196" s="109">
        <f t="shared" si="14"/>
        <v>124000</v>
      </c>
      <c r="B196" s="65"/>
      <c r="D196" s="73"/>
      <c r="E196" s="74">
        <f t="shared" si="17"/>
        <v>2133.1930534349335</v>
      </c>
      <c r="F196" s="75">
        <f t="shared" si="18"/>
        <v>0</v>
      </c>
      <c r="G196" s="76">
        <f t="shared" si="19"/>
        <v>0</v>
      </c>
      <c r="H196" s="128">
        <f t="shared" si="20"/>
        <v>118320.85976153109</v>
      </c>
      <c r="I196" s="128">
        <f t="shared" si="21"/>
        <v>129679.14023846891</v>
      </c>
    </row>
    <row r="197" spans="1:9" x14ac:dyDescent="0.3">
      <c r="A197" s="109">
        <f t="shared" si="14"/>
        <v>125000</v>
      </c>
      <c r="B197" s="65"/>
      <c r="D197" s="73"/>
      <c r="E197" s="74">
        <f t="shared" si="17"/>
        <v>2017.914167902911</v>
      </c>
      <c r="F197" s="75">
        <f t="shared" si="18"/>
        <v>0</v>
      </c>
      <c r="G197" s="76">
        <f t="shared" si="19"/>
        <v>0</v>
      </c>
      <c r="H197" s="128">
        <f t="shared" si="20"/>
        <v>119321.42764716018</v>
      </c>
      <c r="I197" s="128">
        <f t="shared" si="21"/>
        <v>130678.57235283982</v>
      </c>
    </row>
    <row r="198" spans="1:9" ht="15" thickBot="1" x14ac:dyDescent="0.35">
      <c r="A198" s="110">
        <f t="shared" si="14"/>
        <v>126000</v>
      </c>
      <c r="B198" s="81"/>
      <c r="C198" s="27"/>
      <c r="D198" s="82"/>
      <c r="E198" s="83">
        <f t="shared" si="17"/>
        <v>1908.8650145688755</v>
      </c>
      <c r="F198" s="84">
        <f t="shared" si="18"/>
        <v>0</v>
      </c>
      <c r="G198" s="85">
        <f t="shared" si="19"/>
        <v>0</v>
      </c>
      <c r="H198" s="129">
        <f t="shared" si="20"/>
        <v>120321.99547600355</v>
      </c>
      <c r="I198" s="129">
        <f t="shared" si="21"/>
        <v>131678.00452399644</v>
      </c>
    </row>
    <row r="199" spans="1:9" x14ac:dyDescent="0.3">
      <c r="B199" s="67"/>
      <c r="C199" s="67"/>
      <c r="D199" s="67"/>
    </row>
  </sheetData>
  <mergeCells count="7">
    <mergeCell ref="F56:I60"/>
    <mergeCell ref="A3:D3"/>
    <mergeCell ref="F3:I3"/>
    <mergeCell ref="A10:D10"/>
    <mergeCell ref="A17:D17"/>
    <mergeCell ref="A55:D55"/>
    <mergeCell ref="F55:I55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Overview</vt:lpstr>
      <vt:lpstr>2 Nov 2000</vt:lpstr>
      <vt:lpstr>Duc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dcterms:created xsi:type="dcterms:W3CDTF">2012-10-22T12:17:07Z</dcterms:created>
  <dcterms:modified xsi:type="dcterms:W3CDTF">2013-02-12T13:52:37Z</dcterms:modified>
</cp:coreProperties>
</file>