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drawings/drawing22.xml" ContentType="application/vnd.openxmlformats-officedocument.drawing+xml"/>
  <Override PartName="/xl/charts/chart22.xml" ContentType="application/vnd.openxmlformats-officedocument.drawingml.chart+xml"/>
  <Override PartName="/xl/drawings/drawing23.xml" ContentType="application/vnd.openxmlformats-officedocument.drawing+xml"/>
  <Override PartName="/xl/charts/chart23.xml" ContentType="application/vnd.openxmlformats-officedocument.drawingml.chart+xml"/>
  <Override PartName="/xl/drawings/drawing24.xml" ContentType="application/vnd.openxmlformats-officedocument.drawing+xml"/>
  <Override PartName="/xl/charts/chart24.xml" ContentType="application/vnd.openxmlformats-officedocument.drawingml.chart+xml"/>
  <Override PartName="/xl/drawings/drawing25.xml" ContentType="application/vnd.openxmlformats-officedocument.drawing+xml"/>
  <Override PartName="/xl/charts/chart25.xml" ContentType="application/vnd.openxmlformats-officedocument.drawingml.chart+xml"/>
  <Override PartName="/xl/drawings/drawing26.xml" ContentType="application/vnd.openxmlformats-officedocument.drawing+xml"/>
  <Override PartName="/xl/charts/chart26.xml" ContentType="application/vnd.openxmlformats-officedocument.drawingml.chart+xml"/>
  <Override PartName="/xl/drawings/drawing27.xml" ContentType="application/vnd.openxmlformats-officedocument.drawing+xml"/>
  <Override PartName="/xl/charts/chart27.xml" ContentType="application/vnd.openxmlformats-officedocument.drawingml.chart+xml"/>
  <Override PartName="/xl/drawings/drawing28.xml" ContentType="application/vnd.openxmlformats-officedocument.drawing+xml"/>
  <Override PartName="/xl/charts/chart28.xml" ContentType="application/vnd.openxmlformats-officedocument.drawingml.chart+xml"/>
  <Override PartName="/xl/drawings/drawing29.xml" ContentType="application/vnd.openxmlformats-officedocument.drawing+xml"/>
  <Override PartName="/xl/charts/chart29.xml" ContentType="application/vnd.openxmlformats-officedocument.drawingml.chart+xml"/>
  <Override PartName="/xl/drawings/drawing30.xml" ContentType="application/vnd.openxmlformats-officedocument.drawing+xml"/>
  <Override PartName="/xl/charts/chart30.xml" ContentType="application/vnd.openxmlformats-officedocument.drawingml.chart+xml"/>
  <Override PartName="/xl/drawings/drawing31.xml" ContentType="application/vnd.openxmlformats-officedocument.drawing+xml"/>
  <Override PartName="/xl/charts/chart31.xml" ContentType="application/vnd.openxmlformats-officedocument.drawingml.chart+xml"/>
  <Override PartName="/xl/drawings/drawing32.xml" ContentType="application/vnd.openxmlformats-officedocument.drawing+xml"/>
  <Override PartName="/xl/charts/chart32.xml" ContentType="application/vnd.openxmlformats-officedocument.drawingml.chart+xml"/>
  <Override PartName="/xl/drawings/drawing33.xml" ContentType="application/vnd.openxmlformats-officedocument.drawing+xml"/>
  <Override PartName="/xl/charts/chart3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3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/Users/hsavenije/Documents/Data/SAL/"/>
    </mc:Choice>
  </mc:AlternateContent>
  <xr:revisionPtr revIDLastSave="0" documentId="13_ncr:1_{AB126839-D60D-2141-B1FA-3AE07C6FB4CB}" xr6:coauthVersionLast="45" xr6:coauthVersionMax="45" xr10:uidLastSave="{00000000-0000-0000-0000-000000000000}"/>
  <bookViews>
    <workbookView xWindow="100" yWindow="460" windowWidth="18020" windowHeight="11240" firstSheet="26" activeTab="31" xr2:uid="{00000000-000D-0000-FFFF-FFFF00000000}"/>
  </bookViews>
  <sheets>
    <sheet name="Kurau_X-sec" sheetId="16" r:id="rId1"/>
    <sheet name="Perak_X-sec" sheetId="17" r:id="rId2"/>
    <sheet name="Bernam_X-sec" sheetId="12" r:id="rId3"/>
    <sheet name="Selangor_X-sec" sheetId="14" r:id="rId4"/>
    <sheet name="Linggi_X-sec" sheetId="13" r:id="rId5"/>
    <sheet name="Muar_X-sec" sheetId="15" r:id="rId6"/>
    <sheet name="Endau_X-sec (2)" sheetId="39" r:id="rId7"/>
    <sheet name="Rompin_X-sec" sheetId="41" r:id="rId8"/>
    <sheet name="USB_X-sec" sheetId="19" r:id="rId9"/>
    <sheet name="Maputo_X-sec" sheetId="9" r:id="rId10"/>
    <sheet name="Thames_X-sec (New)" sheetId="22" r:id="rId11"/>
    <sheet name="Corantijn_X-sec" sheetId="4" r:id="rId12"/>
    <sheet name="Sinnamary_X-sec" sheetId="30" r:id="rId13"/>
    <sheet name="Mea Klong_X-sec" sheetId="3" r:id="rId14"/>
    <sheet name="Lalang_X-sec" sheetId="24" r:id="rId15"/>
    <sheet name="Limpopo_X-sec" sheetId="8" r:id="rId16"/>
    <sheet name="Tha Chin_X-sec" sheetId="21" r:id="rId17"/>
    <sheet name="Chao Phya_X-sec (New)" sheetId="6" r:id="rId18"/>
    <sheet name="Edisto_X-sec" sheetId="28" r:id="rId19"/>
    <sheet name="Elbe_X-sec (Flander 2013)" sheetId="33" r:id="rId20"/>
    <sheet name="Elbe_X-sec (Kuijper)" sheetId="32" r:id="rId21"/>
    <sheet name="Elbe_X-sec (Savenije)" sheetId="47" r:id="rId22"/>
    <sheet name="Pangani_X-sec" sheetId="31" r:id="rId23"/>
    <sheet name="Landak_X-sec" sheetId="45" r:id="rId24"/>
    <sheet name="Delaware_X-sec" sheetId="5" r:id="rId25"/>
    <sheet name="Schelde_X-sec" sheetId="25" r:id="rId26"/>
    <sheet name="Pungue_X-sec" sheetId="11" r:id="rId27"/>
    <sheet name="incomati_X-sec" sheetId="10" r:id="rId28"/>
    <sheet name="Solo_X-sec" sheetId="23" r:id="rId29"/>
    <sheet name="Eems_X-sec" sheetId="7" r:id="rId30"/>
    <sheet name="Tejo_X-sec" sheetId="26" r:id="rId31"/>
    <sheet name="Gambia_X-sec" sheetId="1" r:id="rId32"/>
    <sheet name="Yangtze" sheetId="46" r:id="rId33"/>
  </sheets>
  <externalReferences>
    <externalReference r:id="rId3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63" i="19" l="1"/>
  <c r="E62" i="19"/>
  <c r="E61" i="19"/>
  <c r="E60" i="19"/>
  <c r="E59" i="19"/>
  <c r="E58" i="19"/>
  <c r="E57" i="19"/>
  <c r="E56" i="19"/>
  <c r="E55" i="19"/>
  <c r="E54" i="19"/>
  <c r="E53" i="19"/>
  <c r="E52" i="19"/>
  <c r="E51" i="19"/>
  <c r="E50" i="19"/>
  <c r="E49" i="19"/>
  <c r="E48" i="19"/>
  <c r="E47" i="19"/>
  <c r="E46" i="19"/>
  <c r="E45" i="19"/>
  <c r="E44" i="19"/>
  <c r="E43" i="19"/>
  <c r="E42" i="19"/>
  <c r="E41" i="19"/>
  <c r="E40" i="19"/>
  <c r="E39" i="19"/>
  <c r="E38" i="19"/>
  <c r="E37" i="19"/>
  <c r="E42" i="41"/>
  <c r="E41" i="41"/>
  <c r="E40" i="41"/>
  <c r="E39" i="41"/>
  <c r="E38" i="41"/>
  <c r="E37" i="41"/>
  <c r="E36" i="41"/>
  <c r="E35" i="41"/>
  <c r="E34" i="41"/>
  <c r="E33" i="41"/>
  <c r="E32" i="41"/>
  <c r="E31" i="41"/>
  <c r="E30" i="41"/>
  <c r="E29" i="41"/>
  <c r="E28" i="41"/>
  <c r="E27" i="41"/>
  <c r="E26" i="41"/>
  <c r="E54" i="39"/>
  <c r="E53" i="39"/>
  <c r="E52" i="39"/>
  <c r="E51" i="39"/>
  <c r="E50" i="39"/>
  <c r="E49" i="39"/>
  <c r="E48" i="39"/>
  <c r="E47" i="39"/>
  <c r="E46" i="39"/>
  <c r="E45" i="39"/>
  <c r="E44" i="39"/>
  <c r="E43" i="39"/>
  <c r="E42" i="39"/>
  <c r="E41" i="39"/>
  <c r="E40" i="39"/>
  <c r="E39" i="39"/>
  <c r="E38" i="39"/>
  <c r="E37" i="39"/>
  <c r="E36" i="39"/>
  <c r="E35" i="39"/>
  <c r="E34" i="39"/>
  <c r="E55" i="15"/>
  <c r="E54" i="15"/>
  <c r="E53" i="15"/>
  <c r="E52" i="15"/>
  <c r="E51" i="15"/>
  <c r="E50" i="15"/>
  <c r="E49" i="15"/>
  <c r="E48" i="15"/>
  <c r="E47" i="15"/>
  <c r="E46" i="15"/>
  <c r="E45" i="15"/>
  <c r="E44" i="15"/>
  <c r="E43" i="15"/>
  <c r="E42" i="15"/>
  <c r="E41" i="15"/>
  <c r="E40" i="15"/>
  <c r="E39" i="15"/>
  <c r="E38" i="15"/>
  <c r="E37" i="15"/>
  <c r="E36" i="15"/>
  <c r="E35" i="15"/>
  <c r="E58" i="13"/>
  <c r="E57" i="13"/>
  <c r="E56" i="13"/>
  <c r="E55" i="13"/>
  <c r="E54" i="13"/>
  <c r="E53" i="13"/>
  <c r="E52" i="13"/>
  <c r="E51" i="13"/>
  <c r="E50" i="13"/>
  <c r="E49" i="13"/>
  <c r="E48" i="13"/>
  <c r="E47" i="13"/>
  <c r="E46" i="13"/>
  <c r="E45" i="13"/>
  <c r="E44" i="13"/>
  <c r="E43" i="13"/>
  <c r="E42" i="13"/>
  <c r="E41" i="13"/>
  <c r="E40" i="13"/>
  <c r="E39" i="13"/>
  <c r="E38" i="13"/>
  <c r="E54" i="14"/>
  <c r="E53" i="14"/>
  <c r="E52" i="14"/>
  <c r="E51" i="14"/>
  <c r="E50" i="14"/>
  <c r="E49" i="14"/>
  <c r="E48" i="14"/>
  <c r="E47" i="14"/>
  <c r="E46" i="14"/>
  <c r="E45" i="14"/>
  <c r="E44" i="14"/>
  <c r="E43" i="14"/>
  <c r="E42" i="14"/>
  <c r="E41" i="14"/>
  <c r="E40" i="14"/>
  <c r="E39" i="14"/>
  <c r="E38" i="14"/>
  <c r="E37" i="14"/>
  <c r="E36" i="14"/>
  <c r="E35" i="14"/>
  <c r="E34" i="14"/>
  <c r="E33" i="14"/>
  <c r="G56" i="12"/>
  <c r="E56" i="12"/>
  <c r="G55" i="12"/>
  <c r="E55" i="12"/>
  <c r="G54" i="12"/>
  <c r="E54" i="12"/>
  <c r="G53" i="12"/>
  <c r="E53" i="12"/>
  <c r="G52" i="12"/>
  <c r="E52" i="12"/>
  <c r="G51" i="12"/>
  <c r="E51" i="12"/>
  <c r="G50" i="12"/>
  <c r="E50" i="12"/>
  <c r="G49" i="12"/>
  <c r="E49" i="12"/>
  <c r="G48" i="12"/>
  <c r="E48" i="12"/>
  <c r="G47" i="12"/>
  <c r="E47" i="12"/>
  <c r="G46" i="12"/>
  <c r="E46" i="12"/>
  <c r="G45" i="12"/>
  <c r="E45" i="12"/>
  <c r="G44" i="12"/>
  <c r="E44" i="12"/>
  <c r="G43" i="12"/>
  <c r="E43" i="12"/>
  <c r="G42" i="12"/>
  <c r="E42" i="12"/>
  <c r="G41" i="12"/>
  <c r="E41" i="12"/>
  <c r="G40" i="12"/>
  <c r="E40" i="12"/>
  <c r="G39" i="12"/>
  <c r="E39" i="12"/>
  <c r="G38" i="12"/>
  <c r="E38" i="12"/>
  <c r="G37" i="12"/>
  <c r="E37" i="12"/>
  <c r="G36" i="12"/>
  <c r="E36" i="12"/>
  <c r="G35" i="12"/>
  <c r="F35" i="12"/>
  <c r="H35" i="12"/>
  <c r="E35" i="12"/>
  <c r="G34" i="12"/>
  <c r="F34" i="12"/>
  <c r="H34" i="12"/>
  <c r="E34" i="12"/>
  <c r="G58" i="17"/>
  <c r="F58" i="17"/>
  <c r="G57" i="17"/>
  <c r="F57" i="17"/>
  <c r="E57" i="17"/>
  <c r="G56" i="17"/>
  <c r="F56" i="17"/>
  <c r="E56" i="17"/>
  <c r="G55" i="17"/>
  <c r="F55" i="17"/>
  <c r="E55" i="17"/>
  <c r="G54" i="17"/>
  <c r="F54" i="17"/>
  <c r="E54" i="17"/>
  <c r="G53" i="17"/>
  <c r="F53" i="17"/>
  <c r="E53" i="17"/>
  <c r="G52" i="17"/>
  <c r="F52" i="17"/>
  <c r="E52" i="17"/>
  <c r="G51" i="17"/>
  <c r="F51" i="17"/>
  <c r="E51" i="17"/>
  <c r="G50" i="17"/>
  <c r="F50" i="17"/>
  <c r="E50" i="17"/>
  <c r="G49" i="17"/>
  <c r="F49" i="17"/>
  <c r="E49" i="17"/>
  <c r="G48" i="17"/>
  <c r="F48" i="17"/>
  <c r="E48" i="17"/>
  <c r="G47" i="17"/>
  <c r="F47" i="17"/>
  <c r="E47" i="17"/>
  <c r="G46" i="17"/>
  <c r="F46" i="17"/>
  <c r="E46" i="17"/>
  <c r="G45" i="17"/>
  <c r="F45" i="17"/>
  <c r="E45" i="17"/>
  <c r="G44" i="17"/>
  <c r="F44" i="17"/>
  <c r="H44" i="17" s="1"/>
  <c r="E44" i="17"/>
  <c r="G43" i="17"/>
  <c r="F43" i="17"/>
  <c r="E43" i="17"/>
  <c r="G42" i="17"/>
  <c r="F42" i="17"/>
  <c r="E42" i="17"/>
  <c r="G41" i="17"/>
  <c r="F41" i="17"/>
  <c r="E41" i="17"/>
  <c r="G40" i="17"/>
  <c r="F40" i="17"/>
  <c r="E40" i="17"/>
  <c r="G39" i="17"/>
  <c r="H39" i="17" s="1"/>
  <c r="F39" i="17"/>
  <c r="E39" i="17"/>
  <c r="G38" i="17"/>
  <c r="F38" i="17"/>
  <c r="H38" i="17" s="1"/>
  <c r="E38" i="17"/>
  <c r="G37" i="17"/>
  <c r="F37" i="17"/>
  <c r="E37" i="17"/>
  <c r="G36" i="17"/>
  <c r="F36" i="17"/>
  <c r="H36" i="17" s="1"/>
  <c r="E36" i="17"/>
  <c r="G35" i="17"/>
  <c r="F35" i="17"/>
  <c r="E35" i="17"/>
  <c r="E52" i="16"/>
  <c r="E51" i="16"/>
  <c r="E50" i="16"/>
  <c r="E49" i="16"/>
  <c r="E48" i="16"/>
  <c r="E47" i="16"/>
  <c r="E46" i="16"/>
  <c r="E45" i="16"/>
  <c r="E44" i="16"/>
  <c r="E43" i="16"/>
  <c r="E42" i="16"/>
  <c r="E41" i="16"/>
  <c r="E40" i="16"/>
  <c r="E39" i="16"/>
  <c r="E38" i="16"/>
  <c r="E37" i="16"/>
  <c r="E36" i="16"/>
  <c r="E35" i="16"/>
  <c r="E34" i="16"/>
  <c r="E33" i="16"/>
  <c r="E32" i="16"/>
  <c r="E57" i="12"/>
  <c r="H40" i="17"/>
  <c r="H48" i="17"/>
  <c r="H52" i="17"/>
  <c r="H56" i="17"/>
  <c r="H42" i="17"/>
  <c r="H46" i="17"/>
  <c r="H50" i="17"/>
  <c r="H54" i="17"/>
  <c r="H37" i="17"/>
  <c r="H41" i="17"/>
  <c r="H45" i="17"/>
  <c r="H49" i="17"/>
  <c r="H53" i="17"/>
  <c r="H57" i="17"/>
  <c r="H35" i="17"/>
  <c r="H43" i="17"/>
  <c r="H47" i="17"/>
  <c r="H51" i="17"/>
  <c r="H55" i="17"/>
  <c r="H58" i="17"/>
  <c r="E5" i="1"/>
  <c r="E4" i="1"/>
  <c r="F4" i="1"/>
  <c r="F7" i="1"/>
  <c r="H7" i="1" s="1"/>
  <c r="G7" i="1"/>
  <c r="F8" i="1"/>
  <c r="G8" i="1"/>
  <c r="H8" i="1" s="1"/>
  <c r="F9" i="1"/>
  <c r="G9" i="1"/>
  <c r="H9" i="1"/>
  <c r="F10" i="1"/>
  <c r="H10" i="1" s="1"/>
  <c r="G10" i="1"/>
  <c r="F11" i="1"/>
  <c r="H11" i="1" s="1"/>
  <c r="G11" i="1"/>
  <c r="F12" i="1"/>
  <c r="G12" i="1"/>
  <c r="H12" i="1" s="1"/>
  <c r="F13" i="1"/>
  <c r="G13" i="1"/>
  <c r="H13" i="1"/>
  <c r="F14" i="1"/>
  <c r="H14" i="1" s="1"/>
  <c r="G14" i="1"/>
  <c r="F15" i="1"/>
  <c r="H15" i="1" s="1"/>
  <c r="G15" i="1"/>
  <c r="F16" i="1"/>
  <c r="G16" i="1"/>
  <c r="H16" i="1" s="1"/>
  <c r="F17" i="1"/>
  <c r="G17" i="1"/>
  <c r="H17" i="1"/>
  <c r="F18" i="1"/>
  <c r="H18" i="1" s="1"/>
  <c r="G18" i="1"/>
  <c r="F19" i="1"/>
  <c r="H19" i="1" s="1"/>
  <c r="G19" i="1"/>
  <c r="F20" i="1"/>
  <c r="G20" i="1"/>
  <c r="H20" i="1" s="1"/>
  <c r="F21" i="1"/>
  <c r="G21" i="1"/>
  <c r="H21" i="1"/>
  <c r="F22" i="1"/>
  <c r="H22" i="1" s="1"/>
  <c r="G22" i="1"/>
  <c r="F23" i="1"/>
  <c r="H23" i="1" s="1"/>
  <c r="G23" i="1"/>
  <c r="F24" i="1"/>
  <c r="G24" i="1"/>
  <c r="H24" i="1" s="1"/>
  <c r="F25" i="1"/>
  <c r="G25" i="1"/>
  <c r="H25" i="1"/>
  <c r="F26" i="1"/>
  <c r="H26" i="1" s="1"/>
  <c r="G26" i="1"/>
  <c r="F27" i="1"/>
  <c r="H27" i="1" s="1"/>
  <c r="G27" i="1"/>
  <c r="F28" i="1"/>
  <c r="G28" i="1"/>
  <c r="H28" i="1" s="1"/>
  <c r="F29" i="1"/>
  <c r="G29" i="1"/>
  <c r="H29" i="1"/>
  <c r="F30" i="1"/>
  <c r="H30" i="1" s="1"/>
  <c r="G30" i="1"/>
  <c r="F31" i="1"/>
  <c r="H31" i="1" s="1"/>
  <c r="G31" i="1"/>
  <c r="F32" i="1"/>
  <c r="G32" i="1"/>
  <c r="H32" i="1" s="1"/>
  <c r="F33" i="1"/>
  <c r="G33" i="1"/>
  <c r="H33" i="1"/>
  <c r="F34" i="1"/>
  <c r="H34" i="1" s="1"/>
  <c r="G34" i="1"/>
  <c r="F35" i="1"/>
  <c r="H35" i="1" s="1"/>
  <c r="G35" i="1"/>
  <c r="F36" i="1"/>
  <c r="G36" i="1"/>
  <c r="H36" i="1" s="1"/>
  <c r="F37" i="1"/>
  <c r="G37" i="1"/>
  <c r="H37" i="1"/>
  <c r="F38" i="1"/>
  <c r="H38" i="1" s="1"/>
  <c r="G38" i="1"/>
  <c r="F39" i="1"/>
  <c r="H39" i="1" s="1"/>
  <c r="G39" i="1"/>
  <c r="F40" i="1"/>
  <c r="G40" i="1"/>
  <c r="H40" i="1" s="1"/>
  <c r="F41" i="1"/>
  <c r="G41" i="1"/>
  <c r="H41" i="1"/>
  <c r="F42" i="1"/>
  <c r="H42" i="1" s="1"/>
  <c r="G42" i="1"/>
  <c r="F43" i="1"/>
  <c r="H43" i="1" s="1"/>
  <c r="G43" i="1"/>
  <c r="F44" i="1"/>
  <c r="G44" i="1"/>
  <c r="H44" i="1" s="1"/>
  <c r="F45" i="1"/>
  <c r="G45" i="1"/>
  <c r="H45" i="1"/>
  <c r="F46" i="1"/>
  <c r="H46" i="1" s="1"/>
  <c r="G46" i="1"/>
  <c r="F47" i="1"/>
  <c r="H47" i="1" s="1"/>
  <c r="G47" i="1"/>
  <c r="F48" i="1"/>
  <c r="G48" i="1"/>
  <c r="H48" i="1" s="1"/>
  <c r="F49" i="1"/>
  <c r="G49" i="1"/>
  <c r="H49" i="1"/>
  <c r="F50" i="1"/>
  <c r="H50" i="1" s="1"/>
  <c r="G50" i="1"/>
  <c r="F51" i="1"/>
  <c r="H51" i="1" s="1"/>
  <c r="G51" i="1"/>
  <c r="F52" i="1"/>
  <c r="G52" i="1"/>
  <c r="H52" i="1" s="1"/>
  <c r="F53" i="1"/>
  <c r="G53" i="1"/>
  <c r="H53" i="1"/>
  <c r="F54" i="1"/>
  <c r="H54" i="1" s="1"/>
  <c r="G54" i="1"/>
  <c r="F5" i="1"/>
  <c r="H5" i="1" s="1"/>
  <c r="G5" i="1"/>
  <c r="F6" i="1"/>
  <c r="H6" i="1" s="1"/>
  <c r="G6" i="1"/>
  <c r="R8" i="1"/>
  <c r="R6" i="16"/>
  <c r="K14" i="8"/>
  <c r="F4" i="24"/>
  <c r="G4" i="24"/>
  <c r="H4" i="24"/>
  <c r="F5" i="24"/>
  <c r="H5" i="24" s="1"/>
  <c r="G5" i="24"/>
  <c r="F6" i="24"/>
  <c r="H6" i="24" s="1"/>
  <c r="G6" i="24"/>
  <c r="F7" i="24"/>
  <c r="G7" i="24"/>
  <c r="H7" i="24" s="1"/>
  <c r="F8" i="24"/>
  <c r="G8" i="24"/>
  <c r="H8" i="24"/>
  <c r="F9" i="24"/>
  <c r="H9" i="24" s="1"/>
  <c r="G9" i="24"/>
  <c r="F10" i="24"/>
  <c r="H10" i="24" s="1"/>
  <c r="G10" i="24"/>
  <c r="F11" i="24"/>
  <c r="G11" i="24"/>
  <c r="H11" i="24" s="1"/>
  <c r="F12" i="24"/>
  <c r="G12" i="24"/>
  <c r="H12" i="24"/>
  <c r="F13" i="24"/>
  <c r="H13" i="24" s="1"/>
  <c r="G13" i="24"/>
  <c r="F14" i="24"/>
  <c r="H14" i="24" s="1"/>
  <c r="G14" i="24"/>
  <c r="F15" i="24"/>
  <c r="G15" i="24"/>
  <c r="H15" i="24" s="1"/>
  <c r="F16" i="24"/>
  <c r="G16" i="24"/>
  <c r="H16" i="24"/>
  <c r="F17" i="24"/>
  <c r="H17" i="24" s="1"/>
  <c r="G17" i="24"/>
  <c r="F18" i="24"/>
  <c r="H18" i="24" s="1"/>
  <c r="G18" i="24"/>
  <c r="F19" i="24"/>
  <c r="G19" i="24"/>
  <c r="H19" i="24" s="1"/>
  <c r="F20" i="24"/>
  <c r="G20" i="24"/>
  <c r="H20" i="24"/>
  <c r="F21" i="24"/>
  <c r="H21" i="24" s="1"/>
  <c r="G21" i="24"/>
  <c r="F22" i="24"/>
  <c r="H22" i="24" s="1"/>
  <c r="G22" i="24"/>
  <c r="F23" i="24"/>
  <c r="G23" i="24"/>
  <c r="H23" i="24" s="1"/>
  <c r="F24" i="24"/>
  <c r="G24" i="24"/>
  <c r="H24" i="24"/>
  <c r="F25" i="24"/>
  <c r="H25" i="24" s="1"/>
  <c r="G25" i="24"/>
  <c r="F26" i="24"/>
  <c r="H26" i="24" s="1"/>
  <c r="G26" i="24"/>
  <c r="F27" i="24"/>
  <c r="G27" i="24"/>
  <c r="H27" i="24" s="1"/>
  <c r="F28" i="24"/>
  <c r="G28" i="24"/>
  <c r="H28" i="24"/>
  <c r="F29" i="24"/>
  <c r="H29" i="24" s="1"/>
  <c r="G29" i="24"/>
  <c r="F30" i="24"/>
  <c r="H30" i="24" s="1"/>
  <c r="G30" i="24"/>
  <c r="F31" i="24"/>
  <c r="G31" i="24"/>
  <c r="H31" i="24" s="1"/>
  <c r="F32" i="24"/>
  <c r="G32" i="24"/>
  <c r="H32" i="24"/>
  <c r="F33" i="24"/>
  <c r="H33" i="24" s="1"/>
  <c r="G33" i="24"/>
  <c r="F34" i="24"/>
  <c r="H34" i="24" s="1"/>
  <c r="G34" i="24"/>
  <c r="R6" i="24"/>
  <c r="R5" i="24"/>
  <c r="R7" i="30"/>
  <c r="R6" i="30"/>
  <c r="F7" i="6"/>
  <c r="H7" i="6" s="1"/>
  <c r="G7" i="6"/>
  <c r="F8" i="6"/>
  <c r="H8" i="6" s="1"/>
  <c r="G8" i="6"/>
  <c r="F9" i="6"/>
  <c r="G9" i="6"/>
  <c r="H9" i="6"/>
  <c r="F10" i="6"/>
  <c r="G10" i="6"/>
  <c r="H10" i="6"/>
  <c r="F11" i="6"/>
  <c r="H11" i="6" s="1"/>
  <c r="G11" i="6"/>
  <c r="F12" i="6"/>
  <c r="H12" i="6" s="1"/>
  <c r="G12" i="6"/>
  <c r="F13" i="6"/>
  <c r="G13" i="6"/>
  <c r="H13" i="6"/>
  <c r="F14" i="6"/>
  <c r="G14" i="6"/>
  <c r="H14" i="6"/>
  <c r="F15" i="6"/>
  <c r="H15" i="6" s="1"/>
  <c r="G15" i="6"/>
  <c r="F16" i="6"/>
  <c r="H16" i="6" s="1"/>
  <c r="G16" i="6"/>
  <c r="F17" i="6"/>
  <c r="G17" i="6"/>
  <c r="H17" i="6"/>
  <c r="F18" i="6"/>
  <c r="G18" i="6"/>
  <c r="H18" i="6"/>
  <c r="F19" i="6"/>
  <c r="H19" i="6" s="1"/>
  <c r="G19" i="6"/>
  <c r="F20" i="6"/>
  <c r="H20" i="6" s="1"/>
  <c r="G20" i="6"/>
  <c r="F21" i="6"/>
  <c r="G21" i="6"/>
  <c r="H21" i="6"/>
  <c r="F22" i="6"/>
  <c r="G22" i="6"/>
  <c r="H22" i="6"/>
  <c r="F23" i="6"/>
  <c r="H23" i="6" s="1"/>
  <c r="G23" i="6"/>
  <c r="F24" i="6"/>
  <c r="H24" i="6" s="1"/>
  <c r="G24" i="6"/>
  <c r="F25" i="6"/>
  <c r="G25" i="6"/>
  <c r="H25" i="6"/>
  <c r="F26" i="6"/>
  <c r="G26" i="6"/>
  <c r="H26" i="6"/>
  <c r="F27" i="6"/>
  <c r="H27" i="6" s="1"/>
  <c r="G27" i="6"/>
  <c r="F28" i="6"/>
  <c r="H28" i="6" s="1"/>
  <c r="G28" i="6"/>
  <c r="F29" i="6"/>
  <c r="G29" i="6"/>
  <c r="H29" i="6"/>
  <c r="F4" i="6"/>
  <c r="G4" i="6"/>
  <c r="H4" i="6"/>
  <c r="F5" i="6"/>
  <c r="H5" i="6" s="1"/>
  <c r="G5" i="6"/>
  <c r="F6" i="6"/>
  <c r="H6" i="6" s="1"/>
  <c r="G6" i="6"/>
  <c r="Q5" i="6"/>
  <c r="Q11" i="6" s="1"/>
  <c r="M5" i="6"/>
  <c r="M11" i="6"/>
  <c r="K11" i="6"/>
  <c r="K13" i="6" s="1"/>
  <c r="K12" i="6"/>
  <c r="R6" i="6"/>
  <c r="R5" i="6"/>
  <c r="O14" i="6"/>
  <c r="K14" i="6"/>
  <c r="F10" i="47"/>
  <c r="G10" i="47"/>
  <c r="H10" i="47" s="1"/>
  <c r="F11" i="47"/>
  <c r="G11" i="47"/>
  <c r="H11" i="47"/>
  <c r="F12" i="47"/>
  <c r="H12" i="47" s="1"/>
  <c r="G12" i="47"/>
  <c r="F13" i="47"/>
  <c r="H13" i="47" s="1"/>
  <c r="G13" i="47"/>
  <c r="F14" i="47"/>
  <c r="G14" i="47"/>
  <c r="H14" i="47" s="1"/>
  <c r="F15" i="47"/>
  <c r="G15" i="47"/>
  <c r="H15" i="47"/>
  <c r="F16" i="47"/>
  <c r="H16" i="47" s="1"/>
  <c r="G16" i="47"/>
  <c r="F17" i="47"/>
  <c r="H17" i="47" s="1"/>
  <c r="G17" i="47"/>
  <c r="F18" i="47"/>
  <c r="G18" i="47"/>
  <c r="H18" i="47" s="1"/>
  <c r="F19" i="47"/>
  <c r="G19" i="47"/>
  <c r="H19" i="47"/>
  <c r="F20" i="47"/>
  <c r="H20" i="47" s="1"/>
  <c r="G20" i="47"/>
  <c r="F21" i="47"/>
  <c r="H21" i="47" s="1"/>
  <c r="G21" i="47"/>
  <c r="F22" i="47"/>
  <c r="G22" i="47"/>
  <c r="H22" i="47" s="1"/>
  <c r="F23" i="47"/>
  <c r="G23" i="47"/>
  <c r="H23" i="47"/>
  <c r="F24" i="47"/>
  <c r="H24" i="47" s="1"/>
  <c r="G24" i="47"/>
  <c r="F25" i="47"/>
  <c r="H25" i="47" s="1"/>
  <c r="G25" i="47"/>
  <c r="F26" i="47"/>
  <c r="G26" i="47"/>
  <c r="H26" i="47" s="1"/>
  <c r="F27" i="47"/>
  <c r="G27" i="47"/>
  <c r="H27" i="47"/>
  <c r="F28" i="47"/>
  <c r="H28" i="47" s="1"/>
  <c r="G28" i="47"/>
  <c r="F29" i="47"/>
  <c r="H29" i="47" s="1"/>
  <c r="G29" i="47"/>
  <c r="F30" i="47"/>
  <c r="G30" i="47"/>
  <c r="H30" i="47" s="1"/>
  <c r="F31" i="47"/>
  <c r="G31" i="47"/>
  <c r="H31" i="47"/>
  <c r="F32" i="47"/>
  <c r="H32" i="47" s="1"/>
  <c r="G32" i="47"/>
  <c r="F33" i="47"/>
  <c r="H33" i="47" s="1"/>
  <c r="G33" i="47"/>
  <c r="F4" i="47"/>
  <c r="H4" i="47" s="1"/>
  <c r="G4" i="47"/>
  <c r="F5" i="47"/>
  <c r="G5" i="47"/>
  <c r="H5" i="47" s="1"/>
  <c r="F6" i="47"/>
  <c r="G6" i="47"/>
  <c r="H6" i="47"/>
  <c r="F7" i="47"/>
  <c r="H7" i="47" s="1"/>
  <c r="G7" i="47"/>
  <c r="F8" i="47"/>
  <c r="H8" i="47" s="1"/>
  <c r="G8" i="47"/>
  <c r="F9" i="47"/>
  <c r="G9" i="47"/>
  <c r="H9" i="47" s="1"/>
  <c r="F4" i="32"/>
  <c r="G4" i="32"/>
  <c r="H4" i="32" s="1"/>
  <c r="F5" i="32"/>
  <c r="G5" i="32"/>
  <c r="H5" i="32"/>
  <c r="F6" i="32"/>
  <c r="H6" i="32" s="1"/>
  <c r="G6" i="32"/>
  <c r="F7" i="32"/>
  <c r="H7" i="32" s="1"/>
  <c r="G7" i="32"/>
  <c r="F8" i="32"/>
  <c r="G8" i="32"/>
  <c r="H8" i="32" s="1"/>
  <c r="F9" i="32"/>
  <c r="G9" i="32"/>
  <c r="H9" i="32"/>
  <c r="F10" i="32"/>
  <c r="H10" i="32" s="1"/>
  <c r="G10" i="32"/>
  <c r="F11" i="32"/>
  <c r="H11" i="32" s="1"/>
  <c r="G11" i="32"/>
  <c r="F12" i="32"/>
  <c r="G12" i="32"/>
  <c r="H12" i="32" s="1"/>
  <c r="F13" i="32"/>
  <c r="G13" i="32"/>
  <c r="H13" i="32"/>
  <c r="F14" i="32"/>
  <c r="H14" i="32" s="1"/>
  <c r="G14" i="32"/>
  <c r="F15" i="32"/>
  <c r="H15" i="32" s="1"/>
  <c r="G15" i="32"/>
  <c r="F16" i="32"/>
  <c r="G16" i="32"/>
  <c r="H16" i="32" s="1"/>
  <c r="F17" i="32"/>
  <c r="G17" i="32"/>
  <c r="H17" i="32"/>
  <c r="F18" i="32"/>
  <c r="H18" i="32" s="1"/>
  <c r="G18" i="32"/>
  <c r="F19" i="32"/>
  <c r="H19" i="32" s="1"/>
  <c r="G19" i="32"/>
  <c r="F20" i="32"/>
  <c r="G20" i="32"/>
  <c r="H20" i="32" s="1"/>
  <c r="F21" i="32"/>
  <c r="G21" i="32"/>
  <c r="H21" i="32"/>
  <c r="E4" i="32"/>
  <c r="E5" i="32"/>
  <c r="E6" i="32"/>
  <c r="E7" i="32"/>
  <c r="E8" i="32"/>
  <c r="E9" i="32"/>
  <c r="E10" i="32"/>
  <c r="E11" i="32"/>
  <c r="E12" i="32"/>
  <c r="E13" i="32"/>
  <c r="E14" i="32"/>
  <c r="E15" i="32"/>
  <c r="E16" i="32"/>
  <c r="E17" i="32"/>
  <c r="E18" i="32"/>
  <c r="E19" i="32"/>
  <c r="E20" i="32"/>
  <c r="E21" i="32"/>
  <c r="E22" i="32"/>
  <c r="F21" i="33"/>
  <c r="H21" i="33" s="1"/>
  <c r="G21" i="33"/>
  <c r="F22" i="33"/>
  <c r="H22" i="33" s="1"/>
  <c r="G22" i="33"/>
  <c r="F23" i="33"/>
  <c r="G23" i="33"/>
  <c r="H23" i="33" s="1"/>
  <c r="F24" i="33"/>
  <c r="G24" i="33"/>
  <c r="H24" i="33"/>
  <c r="F25" i="33"/>
  <c r="H25" i="33" s="1"/>
  <c r="G25" i="33"/>
  <c r="F26" i="33"/>
  <c r="H26" i="33" s="1"/>
  <c r="G26" i="33"/>
  <c r="F27" i="33"/>
  <c r="G27" i="33"/>
  <c r="H27" i="33" s="1"/>
  <c r="F28" i="33"/>
  <c r="G28" i="33"/>
  <c r="H28" i="33"/>
  <c r="F29" i="33"/>
  <c r="H29" i="33" s="1"/>
  <c r="G29" i="33"/>
  <c r="F30" i="33"/>
  <c r="H30" i="33" s="1"/>
  <c r="G30" i="33"/>
  <c r="F31" i="33"/>
  <c r="G31" i="33"/>
  <c r="H31" i="33" s="1"/>
  <c r="F32" i="33"/>
  <c r="G32" i="33"/>
  <c r="H32" i="33"/>
  <c r="F33" i="33"/>
  <c r="H33" i="33" s="1"/>
  <c r="G33" i="33"/>
  <c r="F34" i="33"/>
  <c r="H34" i="33" s="1"/>
  <c r="G34" i="33"/>
  <c r="F35" i="33"/>
  <c r="G35" i="33"/>
  <c r="H35" i="33" s="1"/>
  <c r="F36" i="33"/>
  <c r="G36" i="33"/>
  <c r="H36" i="33"/>
  <c r="F37" i="33"/>
  <c r="H37" i="33" s="1"/>
  <c r="G37" i="33"/>
  <c r="F38" i="33"/>
  <c r="H38" i="33" s="1"/>
  <c r="G38" i="33"/>
  <c r="F39" i="33"/>
  <c r="G39" i="33"/>
  <c r="H39" i="33" s="1"/>
  <c r="F40" i="33"/>
  <c r="G40" i="33"/>
  <c r="H40" i="33"/>
  <c r="F41" i="33"/>
  <c r="H41" i="33" s="1"/>
  <c r="G41" i="33"/>
  <c r="F42" i="33"/>
  <c r="H42" i="33" s="1"/>
  <c r="G42" i="33"/>
  <c r="F43" i="33"/>
  <c r="G43" i="33"/>
  <c r="H43" i="33" s="1"/>
  <c r="F44" i="33"/>
  <c r="G44" i="33"/>
  <c r="H44" i="33"/>
  <c r="F45" i="33"/>
  <c r="H45" i="33" s="1"/>
  <c r="G45" i="33"/>
  <c r="F46" i="33"/>
  <c r="H46" i="33" s="1"/>
  <c r="G46" i="33"/>
  <c r="F47" i="33"/>
  <c r="G47" i="33"/>
  <c r="H47" i="33" s="1"/>
  <c r="F48" i="33"/>
  <c r="G48" i="33"/>
  <c r="H48" i="33"/>
  <c r="F49" i="33"/>
  <c r="H49" i="33" s="1"/>
  <c r="G49" i="33"/>
  <c r="F50" i="33"/>
  <c r="H50" i="33" s="1"/>
  <c r="G50" i="33"/>
  <c r="F51" i="33"/>
  <c r="G51" i="33"/>
  <c r="H51" i="33" s="1"/>
  <c r="F52" i="33"/>
  <c r="G52" i="33"/>
  <c r="H52" i="33"/>
  <c r="F53" i="33"/>
  <c r="H53" i="33" s="1"/>
  <c r="G53" i="33"/>
  <c r="F54" i="33"/>
  <c r="H54" i="33" s="1"/>
  <c r="G54" i="33"/>
  <c r="F55" i="33"/>
  <c r="G55" i="33"/>
  <c r="H55" i="33" s="1"/>
  <c r="F4" i="33"/>
  <c r="G4" i="33"/>
  <c r="H4" i="33" s="1"/>
  <c r="F5" i="33"/>
  <c r="G5" i="33"/>
  <c r="H5" i="33"/>
  <c r="F6" i="33"/>
  <c r="H6" i="33" s="1"/>
  <c r="G6" i="33"/>
  <c r="F7" i="33"/>
  <c r="H7" i="33" s="1"/>
  <c r="G7" i="33"/>
  <c r="F8" i="33"/>
  <c r="G8" i="33"/>
  <c r="H8" i="33" s="1"/>
  <c r="F9" i="33"/>
  <c r="G9" i="33"/>
  <c r="H9" i="33"/>
  <c r="F10" i="33"/>
  <c r="H10" i="33" s="1"/>
  <c r="G10" i="33"/>
  <c r="F11" i="33"/>
  <c r="H11" i="33" s="1"/>
  <c r="G11" i="33"/>
  <c r="F12" i="33"/>
  <c r="G12" i="33"/>
  <c r="H12" i="33" s="1"/>
  <c r="F13" i="33"/>
  <c r="G13" i="33"/>
  <c r="H13" i="33"/>
  <c r="F14" i="33"/>
  <c r="H14" i="33" s="1"/>
  <c r="G14" i="33"/>
  <c r="F15" i="33"/>
  <c r="H15" i="33" s="1"/>
  <c r="G15" i="33"/>
  <c r="F16" i="33"/>
  <c r="G16" i="33"/>
  <c r="H16" i="33" s="1"/>
  <c r="F17" i="33"/>
  <c r="G17" i="33"/>
  <c r="H17" i="33"/>
  <c r="F18" i="33"/>
  <c r="H18" i="33" s="1"/>
  <c r="G18" i="33"/>
  <c r="F19" i="33"/>
  <c r="H19" i="33" s="1"/>
  <c r="G19" i="33"/>
  <c r="F20" i="33"/>
  <c r="G20" i="33"/>
  <c r="H20" i="33" s="1"/>
  <c r="R6" i="47"/>
  <c r="R7" i="47"/>
  <c r="Q5" i="47"/>
  <c r="Q11" i="47" s="1"/>
  <c r="M5" i="47"/>
  <c r="O14" i="47"/>
  <c r="O12" i="47"/>
  <c r="K12" i="47"/>
  <c r="O11" i="47"/>
  <c r="O13" i="47" s="1"/>
  <c r="K11" i="47"/>
  <c r="E34" i="47"/>
  <c r="R7" i="33"/>
  <c r="R7" i="32"/>
  <c r="R6" i="32"/>
  <c r="G170" i="46"/>
  <c r="F170" i="46"/>
  <c r="H170" i="46"/>
  <c r="E170" i="46"/>
  <c r="G169" i="46"/>
  <c r="F169" i="46"/>
  <c r="H169" i="46"/>
  <c r="E169" i="46"/>
  <c r="G168" i="46"/>
  <c r="F168" i="46"/>
  <c r="E168" i="46"/>
  <c r="G167" i="46"/>
  <c r="F167" i="46"/>
  <c r="H167" i="46"/>
  <c r="E167" i="46"/>
  <c r="G166" i="46"/>
  <c r="F166" i="46"/>
  <c r="E166" i="46"/>
  <c r="G165" i="46"/>
  <c r="F165" i="46"/>
  <c r="E165" i="46"/>
  <c r="G164" i="46"/>
  <c r="F164" i="46"/>
  <c r="E164" i="46"/>
  <c r="G163" i="46"/>
  <c r="F163" i="46"/>
  <c r="H163" i="46" s="1"/>
  <c r="E163" i="46"/>
  <c r="G162" i="46"/>
  <c r="F162" i="46"/>
  <c r="E162" i="46"/>
  <c r="G161" i="46"/>
  <c r="F161" i="46"/>
  <c r="H161" i="46" s="1"/>
  <c r="E161" i="46"/>
  <c r="G160" i="46"/>
  <c r="F160" i="46"/>
  <c r="E160" i="46"/>
  <c r="G159" i="46"/>
  <c r="F159" i="46"/>
  <c r="H159" i="46"/>
  <c r="E159" i="46"/>
  <c r="G158" i="46"/>
  <c r="F158" i="46"/>
  <c r="E158" i="46"/>
  <c r="G157" i="46"/>
  <c r="F157" i="46"/>
  <c r="H157" i="46" s="1"/>
  <c r="E157" i="46"/>
  <c r="G156" i="46"/>
  <c r="F156" i="46"/>
  <c r="E156" i="46"/>
  <c r="G155" i="46"/>
  <c r="F155" i="46"/>
  <c r="E155" i="46"/>
  <c r="G154" i="46"/>
  <c r="F154" i="46"/>
  <c r="E154" i="46"/>
  <c r="G153" i="46"/>
  <c r="F153" i="46"/>
  <c r="H153" i="46"/>
  <c r="E153" i="46"/>
  <c r="G152" i="46"/>
  <c r="F152" i="46"/>
  <c r="E152" i="46"/>
  <c r="G151" i="46"/>
  <c r="F151" i="46"/>
  <c r="H151" i="46"/>
  <c r="E151" i="46"/>
  <c r="G150" i="46"/>
  <c r="F150" i="46"/>
  <c r="E150" i="46"/>
  <c r="G149" i="46"/>
  <c r="F149" i="46"/>
  <c r="E149" i="46"/>
  <c r="G148" i="46"/>
  <c r="F148" i="46"/>
  <c r="E148" i="46"/>
  <c r="G147" i="46"/>
  <c r="F147" i="46"/>
  <c r="H147" i="46" s="1"/>
  <c r="E147" i="46"/>
  <c r="G146" i="46"/>
  <c r="F146" i="46"/>
  <c r="E146" i="46"/>
  <c r="G145" i="46"/>
  <c r="F145" i="46"/>
  <c r="H145" i="46" s="1"/>
  <c r="E145" i="46"/>
  <c r="G144" i="46"/>
  <c r="F144" i="46"/>
  <c r="E144" i="46"/>
  <c r="G143" i="46"/>
  <c r="F143" i="46"/>
  <c r="H143" i="46"/>
  <c r="E143" i="46"/>
  <c r="G142" i="46"/>
  <c r="F142" i="46"/>
  <c r="E142" i="46"/>
  <c r="G141" i="46"/>
  <c r="F141" i="46"/>
  <c r="H141" i="46" s="1"/>
  <c r="E141" i="46"/>
  <c r="G140" i="46"/>
  <c r="F140" i="46"/>
  <c r="E140" i="46"/>
  <c r="G139" i="46"/>
  <c r="F139" i="46"/>
  <c r="H139" i="46" s="1"/>
  <c r="E139" i="46"/>
  <c r="G138" i="46"/>
  <c r="F138" i="46"/>
  <c r="E138" i="46"/>
  <c r="G137" i="46"/>
  <c r="F137" i="46"/>
  <c r="H137" i="46" s="1"/>
  <c r="E137" i="46"/>
  <c r="G136" i="46"/>
  <c r="F136" i="46"/>
  <c r="E136" i="46"/>
  <c r="G135" i="46"/>
  <c r="F135" i="46"/>
  <c r="H135" i="46"/>
  <c r="E135" i="46"/>
  <c r="G134" i="46"/>
  <c r="F134" i="46"/>
  <c r="E134" i="46"/>
  <c r="G133" i="46"/>
  <c r="F133" i="46"/>
  <c r="E133" i="46"/>
  <c r="G132" i="46"/>
  <c r="F132" i="46"/>
  <c r="E132" i="46"/>
  <c r="G131" i="46"/>
  <c r="F131" i="46"/>
  <c r="H131" i="46" s="1"/>
  <c r="E131" i="46"/>
  <c r="G130" i="46"/>
  <c r="F130" i="46"/>
  <c r="E130" i="46"/>
  <c r="G129" i="46"/>
  <c r="F129" i="46"/>
  <c r="H129" i="46" s="1"/>
  <c r="E129" i="46"/>
  <c r="G128" i="46"/>
  <c r="F128" i="46"/>
  <c r="E128" i="46"/>
  <c r="G127" i="46"/>
  <c r="F127" i="46"/>
  <c r="H127" i="46"/>
  <c r="E127" i="46"/>
  <c r="G126" i="46"/>
  <c r="F126" i="46"/>
  <c r="E126" i="46"/>
  <c r="G125" i="46"/>
  <c r="F125" i="46"/>
  <c r="E125" i="46"/>
  <c r="G124" i="46"/>
  <c r="F124" i="46"/>
  <c r="E124" i="46"/>
  <c r="G123" i="46"/>
  <c r="F123" i="46"/>
  <c r="H123" i="46" s="1"/>
  <c r="E123" i="46"/>
  <c r="G122" i="46"/>
  <c r="F122" i="46"/>
  <c r="E122" i="46"/>
  <c r="G121" i="46"/>
  <c r="F121" i="46"/>
  <c r="H121" i="46"/>
  <c r="E121" i="46"/>
  <c r="G120" i="46"/>
  <c r="F120" i="46"/>
  <c r="E120" i="46"/>
  <c r="G119" i="46"/>
  <c r="H119" i="46" s="1"/>
  <c r="F119" i="46"/>
  <c r="E119" i="46"/>
  <c r="G118" i="46"/>
  <c r="F118" i="46"/>
  <c r="E118" i="46"/>
  <c r="G117" i="46"/>
  <c r="F117" i="46"/>
  <c r="E117" i="46"/>
  <c r="G116" i="46"/>
  <c r="F116" i="46"/>
  <c r="E116" i="46"/>
  <c r="G115" i="46"/>
  <c r="F115" i="46"/>
  <c r="H115" i="46"/>
  <c r="E115" i="46"/>
  <c r="G114" i="46"/>
  <c r="F114" i="46"/>
  <c r="E114" i="46"/>
  <c r="G113" i="46"/>
  <c r="F113" i="46"/>
  <c r="H113" i="46" s="1"/>
  <c r="E113" i="46"/>
  <c r="G112" i="46"/>
  <c r="F112" i="46"/>
  <c r="E112" i="46"/>
  <c r="G111" i="46"/>
  <c r="H111" i="46" s="1"/>
  <c r="F111" i="46"/>
  <c r="E111" i="46"/>
  <c r="G110" i="46"/>
  <c r="F110" i="46"/>
  <c r="E110" i="46"/>
  <c r="G109" i="46"/>
  <c r="F109" i="46"/>
  <c r="H109" i="46" s="1"/>
  <c r="E109" i="46"/>
  <c r="G108" i="46"/>
  <c r="F108" i="46"/>
  <c r="E108" i="46"/>
  <c r="G107" i="46"/>
  <c r="F107" i="46"/>
  <c r="H107" i="46" s="1"/>
  <c r="E107" i="46"/>
  <c r="G106" i="46"/>
  <c r="F106" i="46"/>
  <c r="E106" i="46"/>
  <c r="G105" i="46"/>
  <c r="F105" i="46"/>
  <c r="H105" i="46" s="1"/>
  <c r="E105" i="46"/>
  <c r="G104" i="46"/>
  <c r="F104" i="46"/>
  <c r="E104" i="46"/>
  <c r="G103" i="46"/>
  <c r="F103" i="46"/>
  <c r="H103" i="46"/>
  <c r="E103" i="46"/>
  <c r="G102" i="46"/>
  <c r="F102" i="46"/>
  <c r="E102" i="46"/>
  <c r="G101" i="46"/>
  <c r="F101" i="46"/>
  <c r="E101" i="46"/>
  <c r="G100" i="46"/>
  <c r="F100" i="46"/>
  <c r="E100" i="46"/>
  <c r="G99" i="46"/>
  <c r="F99" i="46"/>
  <c r="H99" i="46" s="1"/>
  <c r="E99" i="46"/>
  <c r="G98" i="46"/>
  <c r="F98" i="46"/>
  <c r="E98" i="46"/>
  <c r="G97" i="46"/>
  <c r="F97" i="46"/>
  <c r="H97" i="46" s="1"/>
  <c r="E97" i="46"/>
  <c r="G96" i="46"/>
  <c r="F96" i="46"/>
  <c r="E96" i="46"/>
  <c r="G95" i="46"/>
  <c r="F95" i="46"/>
  <c r="H95" i="46"/>
  <c r="E95" i="46"/>
  <c r="G94" i="46"/>
  <c r="F94" i="46"/>
  <c r="E94" i="46"/>
  <c r="G93" i="46"/>
  <c r="F93" i="46"/>
  <c r="E93" i="46"/>
  <c r="G92" i="46"/>
  <c r="F92" i="46"/>
  <c r="E92" i="46"/>
  <c r="G91" i="46"/>
  <c r="F91" i="46"/>
  <c r="H91" i="46" s="1"/>
  <c r="E91" i="46"/>
  <c r="G90" i="46"/>
  <c r="F90" i="46"/>
  <c r="E90" i="46"/>
  <c r="G89" i="46"/>
  <c r="F89" i="46"/>
  <c r="H89" i="46"/>
  <c r="E89" i="46"/>
  <c r="G88" i="46"/>
  <c r="F88" i="46"/>
  <c r="E88" i="46"/>
  <c r="G87" i="46"/>
  <c r="H87" i="46" s="1"/>
  <c r="F87" i="46"/>
  <c r="E87" i="46"/>
  <c r="G86" i="46"/>
  <c r="F86" i="46"/>
  <c r="E86" i="46"/>
  <c r="G85" i="46"/>
  <c r="F85" i="46"/>
  <c r="E85" i="46"/>
  <c r="G84" i="46"/>
  <c r="F84" i="46"/>
  <c r="H84" i="46" s="1"/>
  <c r="E84" i="46"/>
  <c r="G83" i="46"/>
  <c r="F83" i="46"/>
  <c r="E83" i="46"/>
  <c r="G82" i="46"/>
  <c r="F82" i="46"/>
  <c r="E82" i="46"/>
  <c r="G81" i="46"/>
  <c r="F81" i="46"/>
  <c r="E81" i="46"/>
  <c r="G80" i="46"/>
  <c r="F80" i="46"/>
  <c r="H80" i="46" s="1"/>
  <c r="E80" i="46"/>
  <c r="G79" i="46"/>
  <c r="F79" i="46"/>
  <c r="E79" i="46"/>
  <c r="G78" i="46"/>
  <c r="F78" i="46"/>
  <c r="E78" i="46"/>
  <c r="G77" i="46"/>
  <c r="F77" i="46"/>
  <c r="E77" i="46"/>
  <c r="G76" i="46"/>
  <c r="F76" i="46"/>
  <c r="H76" i="46" s="1"/>
  <c r="E76" i="46"/>
  <c r="G75" i="46"/>
  <c r="F75" i="46"/>
  <c r="E75" i="46"/>
  <c r="G74" i="46"/>
  <c r="F74" i="46"/>
  <c r="E74" i="46"/>
  <c r="G73" i="46"/>
  <c r="F73" i="46"/>
  <c r="E73" i="46"/>
  <c r="G72" i="46"/>
  <c r="F72" i="46"/>
  <c r="H72" i="46" s="1"/>
  <c r="E72" i="46"/>
  <c r="G71" i="46"/>
  <c r="F71" i="46"/>
  <c r="E71" i="46"/>
  <c r="G70" i="46"/>
  <c r="F70" i="46"/>
  <c r="E70" i="46"/>
  <c r="G69" i="46"/>
  <c r="F69" i="46"/>
  <c r="E69" i="46"/>
  <c r="G68" i="46"/>
  <c r="F68" i="46"/>
  <c r="H68" i="46" s="1"/>
  <c r="E68" i="46"/>
  <c r="G67" i="46"/>
  <c r="F67" i="46"/>
  <c r="H67" i="46" s="1"/>
  <c r="E67" i="46"/>
  <c r="G66" i="46"/>
  <c r="F66" i="46"/>
  <c r="H66" i="46" s="1"/>
  <c r="E66" i="46"/>
  <c r="G65" i="46"/>
  <c r="F65" i="46"/>
  <c r="H65" i="46" s="1"/>
  <c r="E65" i="46"/>
  <c r="G64" i="46"/>
  <c r="F64" i="46"/>
  <c r="H64" i="46" s="1"/>
  <c r="E64" i="46"/>
  <c r="G63" i="46"/>
  <c r="F63" i="46"/>
  <c r="H63" i="46" s="1"/>
  <c r="E63" i="46"/>
  <c r="G62" i="46"/>
  <c r="F62" i="46"/>
  <c r="H62" i="46" s="1"/>
  <c r="E62" i="46"/>
  <c r="G61" i="46"/>
  <c r="F61" i="46"/>
  <c r="H61" i="46" s="1"/>
  <c r="E61" i="46"/>
  <c r="G60" i="46"/>
  <c r="F60" i="46"/>
  <c r="H60" i="46" s="1"/>
  <c r="E60" i="46"/>
  <c r="G59" i="46"/>
  <c r="F59" i="46"/>
  <c r="H59" i="46" s="1"/>
  <c r="E59" i="46"/>
  <c r="G58" i="46"/>
  <c r="F58" i="46"/>
  <c r="H58" i="46" s="1"/>
  <c r="E58" i="46"/>
  <c r="G57" i="46"/>
  <c r="F57" i="46"/>
  <c r="H57" i="46" s="1"/>
  <c r="E57" i="46"/>
  <c r="G56" i="46"/>
  <c r="F56" i="46"/>
  <c r="H56" i="46" s="1"/>
  <c r="E56" i="46"/>
  <c r="G55" i="46"/>
  <c r="F55" i="46"/>
  <c r="H55" i="46" s="1"/>
  <c r="E55" i="46"/>
  <c r="G54" i="46"/>
  <c r="F54" i="46"/>
  <c r="H54" i="46" s="1"/>
  <c r="E54" i="46"/>
  <c r="G53" i="46"/>
  <c r="F53" i="46"/>
  <c r="H53" i="46" s="1"/>
  <c r="E53" i="46"/>
  <c r="G52" i="46"/>
  <c r="F52" i="46"/>
  <c r="H52" i="46" s="1"/>
  <c r="E52" i="46"/>
  <c r="G51" i="46"/>
  <c r="F51" i="46"/>
  <c r="H51" i="46" s="1"/>
  <c r="E51" i="46"/>
  <c r="G50" i="46"/>
  <c r="F50" i="46"/>
  <c r="H50" i="46" s="1"/>
  <c r="E50" i="46"/>
  <c r="G49" i="46"/>
  <c r="F49" i="46"/>
  <c r="H49" i="46" s="1"/>
  <c r="E49" i="46"/>
  <c r="G48" i="46"/>
  <c r="F48" i="46"/>
  <c r="H48" i="46" s="1"/>
  <c r="F47" i="46"/>
  <c r="G47" i="46"/>
  <c r="H47" i="46"/>
  <c r="E47" i="46"/>
  <c r="F46" i="46"/>
  <c r="G46" i="46"/>
  <c r="H46" i="46"/>
  <c r="G45" i="46"/>
  <c r="F45" i="46"/>
  <c r="H45" i="46"/>
  <c r="E45" i="46"/>
  <c r="G44" i="46"/>
  <c r="F44" i="46"/>
  <c r="H44" i="46"/>
  <c r="E44" i="46"/>
  <c r="G43" i="46"/>
  <c r="F43" i="46"/>
  <c r="H43" i="46"/>
  <c r="E43" i="46"/>
  <c r="G42" i="46"/>
  <c r="F42" i="46"/>
  <c r="H42" i="46"/>
  <c r="E42" i="46"/>
  <c r="G41" i="46"/>
  <c r="F41" i="46"/>
  <c r="H41" i="46"/>
  <c r="E41" i="46"/>
  <c r="G40" i="46"/>
  <c r="F40" i="46"/>
  <c r="H40" i="46"/>
  <c r="E40" i="46"/>
  <c r="G39" i="46"/>
  <c r="F39" i="46"/>
  <c r="H39" i="46"/>
  <c r="E39" i="46"/>
  <c r="G38" i="46"/>
  <c r="F38" i="46"/>
  <c r="H38" i="46"/>
  <c r="E38" i="46"/>
  <c r="G37" i="46"/>
  <c r="F37" i="46"/>
  <c r="H37" i="46"/>
  <c r="E37" i="46"/>
  <c r="G36" i="46"/>
  <c r="F36" i="46"/>
  <c r="H36" i="46"/>
  <c r="E36" i="46"/>
  <c r="G35" i="46"/>
  <c r="F35" i="46"/>
  <c r="H35" i="46"/>
  <c r="E35" i="46"/>
  <c r="G34" i="46"/>
  <c r="F34" i="46"/>
  <c r="H34" i="46"/>
  <c r="E34" i="46"/>
  <c r="G33" i="46"/>
  <c r="F33" i="46"/>
  <c r="H33" i="46"/>
  <c r="E33" i="46"/>
  <c r="G32" i="46"/>
  <c r="F32" i="46"/>
  <c r="H32" i="46"/>
  <c r="E32" i="46"/>
  <c r="G31" i="46"/>
  <c r="F31" i="46"/>
  <c r="H31" i="46"/>
  <c r="E31" i="46"/>
  <c r="G30" i="46"/>
  <c r="F30" i="46"/>
  <c r="H30" i="46" s="1"/>
  <c r="E30" i="46"/>
  <c r="G29" i="46"/>
  <c r="F29" i="46"/>
  <c r="H29" i="46" s="1"/>
  <c r="E29" i="46"/>
  <c r="G28" i="46"/>
  <c r="F28" i="46"/>
  <c r="H28" i="46" s="1"/>
  <c r="E28" i="46"/>
  <c r="G27" i="46"/>
  <c r="F27" i="46"/>
  <c r="H27" i="46" s="1"/>
  <c r="E27" i="46"/>
  <c r="G26" i="46"/>
  <c r="F26" i="46"/>
  <c r="H26" i="46" s="1"/>
  <c r="E26" i="46"/>
  <c r="G25" i="46"/>
  <c r="F25" i="46"/>
  <c r="H25" i="46" s="1"/>
  <c r="E25" i="46"/>
  <c r="G24" i="46"/>
  <c r="F24" i="46"/>
  <c r="H24" i="46" s="1"/>
  <c r="E24" i="46"/>
  <c r="G23" i="46"/>
  <c r="F23" i="46"/>
  <c r="H23" i="46" s="1"/>
  <c r="E23" i="46"/>
  <c r="G22" i="46"/>
  <c r="F22" i="46"/>
  <c r="H22" i="46" s="1"/>
  <c r="E22" i="46"/>
  <c r="G21" i="46"/>
  <c r="F21" i="46"/>
  <c r="H21" i="46" s="1"/>
  <c r="E21" i="46"/>
  <c r="G20" i="46"/>
  <c r="F20" i="46"/>
  <c r="H20" i="46" s="1"/>
  <c r="E20" i="46"/>
  <c r="G19" i="46"/>
  <c r="F19" i="46"/>
  <c r="H19" i="46" s="1"/>
  <c r="E19" i="46"/>
  <c r="G18" i="46"/>
  <c r="F18" i="46"/>
  <c r="H18" i="46" s="1"/>
  <c r="E18" i="46"/>
  <c r="G17" i="46"/>
  <c r="F17" i="46"/>
  <c r="H17" i="46" s="1"/>
  <c r="E17" i="46"/>
  <c r="G16" i="46"/>
  <c r="F16" i="46"/>
  <c r="H16" i="46" s="1"/>
  <c r="E16" i="46"/>
  <c r="O15" i="46"/>
  <c r="K15" i="46"/>
  <c r="G15" i="46"/>
  <c r="F15" i="46"/>
  <c r="H15" i="46" s="1"/>
  <c r="E15" i="46"/>
  <c r="G14" i="46"/>
  <c r="F14" i="46"/>
  <c r="H14" i="46" s="1"/>
  <c r="E14" i="46"/>
  <c r="O13" i="46"/>
  <c r="K13" i="46"/>
  <c r="G13" i="46"/>
  <c r="F13" i="46"/>
  <c r="H13" i="46" s="1"/>
  <c r="E13" i="46"/>
  <c r="O12" i="46"/>
  <c r="K12" i="46"/>
  <c r="M5" i="46"/>
  <c r="M12" i="46"/>
  <c r="K14" i="46" s="1"/>
  <c r="G12" i="46"/>
  <c r="F12" i="46"/>
  <c r="H12" i="46"/>
  <c r="E12" i="46"/>
  <c r="G11" i="46"/>
  <c r="F11" i="46"/>
  <c r="H11" i="46"/>
  <c r="E11" i="46"/>
  <c r="G10" i="46"/>
  <c r="F10" i="46"/>
  <c r="H10" i="46"/>
  <c r="E10" i="46"/>
  <c r="G9" i="46"/>
  <c r="F9" i="46"/>
  <c r="H9" i="46"/>
  <c r="E9" i="46"/>
  <c r="G8" i="46"/>
  <c r="F8" i="46"/>
  <c r="H8" i="46"/>
  <c r="E8" i="46"/>
  <c r="R7" i="46"/>
  <c r="G7" i="46"/>
  <c r="F7" i="46"/>
  <c r="H7" i="46" s="1"/>
  <c r="E7" i="46"/>
  <c r="R6" i="46"/>
  <c r="G6" i="46"/>
  <c r="H6" i="46" s="1"/>
  <c r="F6" i="46"/>
  <c r="E6" i="46"/>
  <c r="Q5" i="46"/>
  <c r="Q12" i="46" s="1"/>
  <c r="O14" i="46" s="1"/>
  <c r="G5" i="46"/>
  <c r="F5" i="46"/>
  <c r="H5" i="46"/>
  <c r="E5" i="46"/>
  <c r="E171" i="46"/>
  <c r="G4" i="46"/>
  <c r="F4" i="46"/>
  <c r="H4" i="46" s="1"/>
  <c r="E4" i="46"/>
  <c r="H86" i="46"/>
  <c r="H90" i="46"/>
  <c r="H94" i="46"/>
  <c r="H98" i="46"/>
  <c r="H102" i="46"/>
  <c r="H106" i="46"/>
  <c r="H110" i="46"/>
  <c r="H114" i="46"/>
  <c r="H118" i="46"/>
  <c r="H122" i="46"/>
  <c r="H126" i="46"/>
  <c r="H130" i="46"/>
  <c r="H134" i="46"/>
  <c r="H138" i="46"/>
  <c r="H142" i="46"/>
  <c r="H146" i="46"/>
  <c r="H150" i="46"/>
  <c r="H154" i="46"/>
  <c r="H158" i="46"/>
  <c r="H162" i="46"/>
  <c r="H166" i="46"/>
  <c r="H88" i="46"/>
  <c r="H92" i="46"/>
  <c r="H96" i="46"/>
  <c r="H100" i="46"/>
  <c r="H104" i="46"/>
  <c r="H108" i="46"/>
  <c r="H112" i="46"/>
  <c r="H116" i="46"/>
  <c r="H120" i="46"/>
  <c r="H124" i="46"/>
  <c r="H128" i="46"/>
  <c r="H132" i="46"/>
  <c r="H136" i="46"/>
  <c r="H140" i="46"/>
  <c r="H144" i="46"/>
  <c r="H148" i="46"/>
  <c r="H152" i="46"/>
  <c r="H156" i="46"/>
  <c r="H160" i="46"/>
  <c r="H164" i="46"/>
  <c r="H168" i="46"/>
  <c r="C5" i="3"/>
  <c r="C6" i="3"/>
  <c r="C7" i="3"/>
  <c r="C8" i="3"/>
  <c r="C4" i="3"/>
  <c r="C9" i="3"/>
  <c r="C10" i="3"/>
  <c r="C11" i="3"/>
  <c r="C12" i="3"/>
  <c r="C13" i="3"/>
  <c r="C14" i="3"/>
  <c r="C15" i="3"/>
  <c r="C16" i="3"/>
  <c r="F5" i="3"/>
  <c r="G5" i="3"/>
  <c r="F6" i="3"/>
  <c r="G6" i="3"/>
  <c r="F7" i="3"/>
  <c r="G7" i="3"/>
  <c r="F8" i="3"/>
  <c r="G8" i="3"/>
  <c r="F9" i="3"/>
  <c r="G9" i="3"/>
  <c r="F10" i="3"/>
  <c r="G10" i="3"/>
  <c r="F11" i="3"/>
  <c r="G11" i="3"/>
  <c r="F12" i="3"/>
  <c r="G12" i="3"/>
  <c r="F13" i="3"/>
  <c r="G13" i="3"/>
  <c r="F14" i="3"/>
  <c r="G14" i="3"/>
  <c r="F15" i="3"/>
  <c r="G15" i="3"/>
  <c r="F16" i="3"/>
  <c r="G16" i="3"/>
  <c r="F17" i="3"/>
  <c r="G17" i="3"/>
  <c r="F18" i="3"/>
  <c r="G18" i="3"/>
  <c r="F19" i="3"/>
  <c r="G19" i="3"/>
  <c r="F20" i="3"/>
  <c r="G20" i="3"/>
  <c r="F21" i="3"/>
  <c r="G21" i="3"/>
  <c r="F22" i="3"/>
  <c r="G22" i="3"/>
  <c r="F23" i="3"/>
  <c r="G23" i="3"/>
  <c r="F24" i="3"/>
  <c r="G24" i="3"/>
  <c r="F25" i="3"/>
  <c r="G25" i="3"/>
  <c r="F26" i="3"/>
  <c r="G26" i="3"/>
  <c r="F27" i="3"/>
  <c r="G27" i="3"/>
  <c r="F28" i="3"/>
  <c r="G28" i="3"/>
  <c r="F29" i="3"/>
  <c r="G29" i="3"/>
  <c r="F30" i="3"/>
  <c r="G30" i="3"/>
  <c r="F31" i="3"/>
  <c r="G31" i="3"/>
  <c r="F32" i="3"/>
  <c r="G32" i="3"/>
  <c r="F33" i="3"/>
  <c r="G33" i="3"/>
  <c r="F34" i="3"/>
  <c r="G34" i="3"/>
  <c r="F35" i="3"/>
  <c r="G35" i="3"/>
  <c r="F36" i="3"/>
  <c r="G36" i="3"/>
  <c r="F37" i="3"/>
  <c r="G37" i="3"/>
  <c r="F38" i="3"/>
  <c r="G38" i="3"/>
  <c r="F39" i="3"/>
  <c r="G39" i="3"/>
  <c r="R5" i="3"/>
  <c r="E16" i="3"/>
  <c r="R6" i="3"/>
  <c r="F40" i="3"/>
  <c r="G40" i="3"/>
  <c r="G4" i="3"/>
  <c r="F4" i="3"/>
  <c r="O11" i="3"/>
  <c r="Q5" i="3"/>
  <c r="Q11" i="3" s="1"/>
  <c r="M5" i="3"/>
  <c r="M11" i="3" s="1"/>
  <c r="O14" i="3"/>
  <c r="K14" i="3"/>
  <c r="E18" i="3"/>
  <c r="E41" i="3" s="1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H17" i="3"/>
  <c r="H16" i="3"/>
  <c r="H15" i="3"/>
  <c r="H11" i="3"/>
  <c r="H9" i="3"/>
  <c r="H8" i="3"/>
  <c r="H6" i="3"/>
  <c r="H13" i="3"/>
  <c r="H12" i="3"/>
  <c r="H5" i="3"/>
  <c r="H7" i="3"/>
  <c r="H14" i="3"/>
  <c r="H10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4" i="3"/>
  <c r="E26" i="39"/>
  <c r="E25" i="39"/>
  <c r="E24" i="39"/>
  <c r="E23" i="39"/>
  <c r="E22" i="39"/>
  <c r="E21" i="39"/>
  <c r="E20" i="39"/>
  <c r="E19" i="39"/>
  <c r="E18" i="39"/>
  <c r="E17" i="39"/>
  <c r="E16" i="39"/>
  <c r="E15" i="39"/>
  <c r="E14" i="39"/>
  <c r="E13" i="39"/>
  <c r="E12" i="39"/>
  <c r="E11" i="39"/>
  <c r="E10" i="39"/>
  <c r="E8" i="39"/>
  <c r="E7" i="39"/>
  <c r="E6" i="39"/>
  <c r="E5" i="39"/>
  <c r="E5" i="15"/>
  <c r="E6" i="15"/>
  <c r="E7" i="15"/>
  <c r="E9" i="15"/>
  <c r="E10" i="15"/>
  <c r="E11" i="15"/>
  <c r="E12" i="15"/>
  <c r="E13" i="15"/>
  <c r="E14" i="15"/>
  <c r="E15" i="15"/>
  <c r="E16" i="15"/>
  <c r="E17" i="15"/>
  <c r="E18" i="15"/>
  <c r="E19" i="15"/>
  <c r="E20" i="15"/>
  <c r="E21" i="15"/>
  <c r="E22" i="15"/>
  <c r="E23" i="15"/>
  <c r="E24" i="15"/>
  <c r="E25" i="15"/>
  <c r="E26" i="15"/>
  <c r="E4" i="15"/>
  <c r="E5" i="13"/>
  <c r="E7" i="13"/>
  <c r="E8" i="13"/>
  <c r="E9" i="13"/>
  <c r="E10" i="13"/>
  <c r="E11" i="13"/>
  <c r="E12" i="13"/>
  <c r="E13" i="13"/>
  <c r="E14" i="13"/>
  <c r="E15" i="13"/>
  <c r="E16" i="13"/>
  <c r="E17" i="13"/>
  <c r="E18" i="13"/>
  <c r="E19" i="13"/>
  <c r="E20" i="13"/>
  <c r="E21" i="13"/>
  <c r="E22" i="13"/>
  <c r="E23" i="13"/>
  <c r="E24" i="13"/>
  <c r="E25" i="13"/>
  <c r="E26" i="13"/>
  <c r="E4" i="13"/>
  <c r="E5" i="14"/>
  <c r="E6" i="14"/>
  <c r="E8" i="14"/>
  <c r="E9" i="14"/>
  <c r="E10" i="14"/>
  <c r="E11" i="14"/>
  <c r="E12" i="14"/>
  <c r="E13" i="14"/>
  <c r="E14" i="14"/>
  <c r="E15" i="14"/>
  <c r="E16" i="14"/>
  <c r="E17" i="14"/>
  <c r="E18" i="14"/>
  <c r="E19" i="14"/>
  <c r="E20" i="14"/>
  <c r="E21" i="14"/>
  <c r="E22" i="14"/>
  <c r="E23" i="14"/>
  <c r="E24" i="14"/>
  <c r="E25" i="14"/>
  <c r="E26" i="14"/>
  <c r="E27" i="14"/>
  <c r="E4" i="14"/>
  <c r="E5" i="12"/>
  <c r="E6" i="12"/>
  <c r="E8" i="12"/>
  <c r="E9" i="12"/>
  <c r="E10" i="12"/>
  <c r="E11" i="12"/>
  <c r="E12" i="12"/>
  <c r="E13" i="12"/>
  <c r="E14" i="12"/>
  <c r="E15" i="12"/>
  <c r="E16" i="12"/>
  <c r="E17" i="12"/>
  <c r="E18" i="12"/>
  <c r="E19" i="12"/>
  <c r="E20" i="12"/>
  <c r="E21" i="12"/>
  <c r="E22" i="12"/>
  <c r="E23" i="12"/>
  <c r="E24" i="12"/>
  <c r="E25" i="12"/>
  <c r="E26" i="12"/>
  <c r="E27" i="12"/>
  <c r="E28" i="12"/>
  <c r="E4" i="12"/>
  <c r="E6" i="17"/>
  <c r="E7" i="17"/>
  <c r="E9" i="17"/>
  <c r="E10" i="17"/>
  <c r="E11" i="17"/>
  <c r="E12" i="17"/>
  <c r="E13" i="17"/>
  <c r="E14" i="17"/>
  <c r="E15" i="17"/>
  <c r="E16" i="17"/>
  <c r="E17" i="17"/>
  <c r="E18" i="17"/>
  <c r="E19" i="17"/>
  <c r="E20" i="17"/>
  <c r="E21" i="17"/>
  <c r="E22" i="17"/>
  <c r="E23" i="17"/>
  <c r="E24" i="17"/>
  <c r="E25" i="17"/>
  <c r="E26" i="17"/>
  <c r="E27" i="17"/>
  <c r="E28" i="17"/>
  <c r="E5" i="17"/>
  <c r="E10" i="16"/>
  <c r="E11" i="16"/>
  <c r="E12" i="16"/>
  <c r="E13" i="16"/>
  <c r="E14" i="16"/>
  <c r="E15" i="16"/>
  <c r="E16" i="16"/>
  <c r="E17" i="16"/>
  <c r="E18" i="16"/>
  <c r="E19" i="16"/>
  <c r="E20" i="16"/>
  <c r="E21" i="16"/>
  <c r="E22" i="16"/>
  <c r="E23" i="16"/>
  <c r="E24" i="16"/>
  <c r="E25" i="16"/>
  <c r="E26" i="16"/>
  <c r="E6" i="16"/>
  <c r="E7" i="16"/>
  <c r="E8" i="16"/>
  <c r="E5" i="16"/>
  <c r="F94" i="22"/>
  <c r="H94" i="22" s="1"/>
  <c r="H285" i="22" s="1"/>
  <c r="G94" i="22"/>
  <c r="E283" i="22"/>
  <c r="E282" i="22"/>
  <c r="E281" i="22"/>
  <c r="E280" i="22"/>
  <c r="E279" i="22"/>
  <c r="E278" i="22"/>
  <c r="E277" i="22"/>
  <c r="E276" i="22"/>
  <c r="E275" i="22"/>
  <c r="E274" i="22"/>
  <c r="E273" i="22"/>
  <c r="E272" i="22"/>
  <c r="E271" i="22"/>
  <c r="E270" i="22"/>
  <c r="E269" i="22"/>
  <c r="E268" i="22"/>
  <c r="E267" i="22"/>
  <c r="E266" i="22"/>
  <c r="E265" i="22"/>
  <c r="E264" i="22"/>
  <c r="E263" i="22"/>
  <c r="E262" i="22"/>
  <c r="E261" i="22"/>
  <c r="E260" i="22"/>
  <c r="E259" i="22"/>
  <c r="E258" i="22"/>
  <c r="E257" i="22"/>
  <c r="E256" i="22"/>
  <c r="E255" i="22"/>
  <c r="E254" i="22"/>
  <c r="E253" i="22"/>
  <c r="E252" i="22"/>
  <c r="E251" i="22"/>
  <c r="E250" i="22"/>
  <c r="E249" i="22"/>
  <c r="E248" i="22"/>
  <c r="E247" i="22"/>
  <c r="E246" i="22"/>
  <c r="E245" i="22"/>
  <c r="E244" i="22"/>
  <c r="E243" i="22"/>
  <c r="E242" i="22"/>
  <c r="E241" i="22"/>
  <c r="E240" i="22"/>
  <c r="E239" i="22"/>
  <c r="E238" i="22"/>
  <c r="E237" i="22"/>
  <c r="E236" i="22"/>
  <c r="E235" i="22"/>
  <c r="E234" i="22"/>
  <c r="E233" i="22"/>
  <c r="E232" i="22"/>
  <c r="E231" i="22"/>
  <c r="E230" i="22"/>
  <c r="E229" i="22"/>
  <c r="E228" i="22"/>
  <c r="E227" i="22"/>
  <c r="E226" i="22"/>
  <c r="E225" i="22"/>
  <c r="E224" i="22"/>
  <c r="E223" i="22"/>
  <c r="E222" i="22"/>
  <c r="E221" i="22"/>
  <c r="E220" i="22"/>
  <c r="E219" i="22"/>
  <c r="E218" i="22"/>
  <c r="E217" i="22"/>
  <c r="E216" i="22"/>
  <c r="E215" i="22"/>
  <c r="E214" i="22"/>
  <c r="E213" i="22"/>
  <c r="E212" i="22"/>
  <c r="E211" i="22"/>
  <c r="E210" i="22"/>
  <c r="E209" i="22"/>
  <c r="E208" i="22"/>
  <c r="E207" i="22"/>
  <c r="E206" i="22"/>
  <c r="E205" i="22"/>
  <c r="E204" i="22"/>
  <c r="E203" i="22"/>
  <c r="E202" i="22"/>
  <c r="E201" i="22"/>
  <c r="E200" i="22"/>
  <c r="E199" i="22"/>
  <c r="E198" i="22"/>
  <c r="E197" i="22"/>
  <c r="E196" i="22"/>
  <c r="E195" i="22"/>
  <c r="E194" i="22"/>
  <c r="E193" i="22"/>
  <c r="E192" i="22"/>
  <c r="E191" i="22"/>
  <c r="E190" i="22"/>
  <c r="E189" i="22"/>
  <c r="E188" i="22"/>
  <c r="E187" i="22"/>
  <c r="E186" i="22"/>
  <c r="E185" i="22"/>
  <c r="E184" i="22"/>
  <c r="E183" i="22"/>
  <c r="E182" i="22"/>
  <c r="E181" i="22"/>
  <c r="E180" i="22"/>
  <c r="E179" i="22"/>
  <c r="E178" i="22"/>
  <c r="E177" i="22"/>
  <c r="E176" i="22"/>
  <c r="E175" i="22"/>
  <c r="E174" i="22"/>
  <c r="E173" i="22"/>
  <c r="E172" i="22"/>
  <c r="E171" i="22"/>
  <c r="E170" i="22"/>
  <c r="E169" i="22"/>
  <c r="E168" i="22"/>
  <c r="E167" i="22"/>
  <c r="E166" i="22"/>
  <c r="E165" i="22"/>
  <c r="E164" i="22"/>
  <c r="E163" i="22"/>
  <c r="E162" i="22"/>
  <c r="E161" i="22"/>
  <c r="E160" i="22"/>
  <c r="E159" i="22"/>
  <c r="E158" i="22"/>
  <c r="E157" i="22"/>
  <c r="E156" i="22"/>
  <c r="E155" i="22"/>
  <c r="E154" i="22"/>
  <c r="E153" i="22"/>
  <c r="E152" i="22"/>
  <c r="E151" i="22"/>
  <c r="E150" i="22"/>
  <c r="E149" i="22"/>
  <c r="E148" i="22"/>
  <c r="E147" i="22"/>
  <c r="E146" i="22"/>
  <c r="E145" i="22"/>
  <c r="E144" i="22"/>
  <c r="E143" i="22"/>
  <c r="E142" i="22"/>
  <c r="E141" i="22"/>
  <c r="E140" i="22"/>
  <c r="E139" i="22"/>
  <c r="E138" i="22"/>
  <c r="E137" i="22"/>
  <c r="E136" i="22"/>
  <c r="E135" i="22"/>
  <c r="E134" i="22"/>
  <c r="E133" i="22"/>
  <c r="E132" i="22"/>
  <c r="E131" i="22"/>
  <c r="E130" i="22"/>
  <c r="E129" i="22"/>
  <c r="E128" i="22"/>
  <c r="E127" i="22"/>
  <c r="E126" i="22"/>
  <c r="E125" i="22"/>
  <c r="E124" i="22"/>
  <c r="E123" i="22"/>
  <c r="E122" i="22"/>
  <c r="E121" i="22"/>
  <c r="E120" i="22"/>
  <c r="E119" i="22"/>
  <c r="E118" i="22"/>
  <c r="E117" i="22"/>
  <c r="E116" i="22"/>
  <c r="E115" i="22"/>
  <c r="E114" i="22"/>
  <c r="E113" i="22"/>
  <c r="E112" i="22"/>
  <c r="E111" i="22"/>
  <c r="E110" i="22"/>
  <c r="E109" i="22"/>
  <c r="E108" i="22"/>
  <c r="E107" i="22"/>
  <c r="E106" i="22"/>
  <c r="E105" i="22"/>
  <c r="E104" i="22"/>
  <c r="E103" i="22"/>
  <c r="E102" i="22"/>
  <c r="E101" i="22"/>
  <c r="E100" i="22"/>
  <c r="E99" i="22"/>
  <c r="E98" i="22"/>
  <c r="E97" i="22"/>
  <c r="E96" i="22"/>
  <c r="E95" i="22"/>
  <c r="E93" i="22"/>
  <c r="E92" i="22"/>
  <c r="E91" i="22"/>
  <c r="E90" i="22"/>
  <c r="E89" i="22"/>
  <c r="E88" i="22"/>
  <c r="E87" i="22"/>
  <c r="E86" i="22"/>
  <c r="E85" i="22"/>
  <c r="E84" i="22"/>
  <c r="E83" i="22"/>
  <c r="E82" i="22"/>
  <c r="E81" i="22"/>
  <c r="E80" i="22"/>
  <c r="E79" i="22"/>
  <c r="E78" i="22"/>
  <c r="E77" i="22"/>
  <c r="E76" i="22"/>
  <c r="E75" i="22"/>
  <c r="E74" i="22"/>
  <c r="E73" i="22"/>
  <c r="E72" i="22"/>
  <c r="E71" i="22"/>
  <c r="E70" i="22"/>
  <c r="E69" i="22"/>
  <c r="E68" i="22"/>
  <c r="E67" i="22"/>
  <c r="E66" i="22"/>
  <c r="E65" i="22"/>
  <c r="E64" i="22"/>
  <c r="E63" i="22"/>
  <c r="E62" i="22"/>
  <c r="E61" i="22"/>
  <c r="E60" i="22"/>
  <c r="E59" i="22"/>
  <c r="E58" i="22"/>
  <c r="E57" i="22"/>
  <c r="E56" i="22"/>
  <c r="E55" i="22"/>
  <c r="E54" i="22"/>
  <c r="E53" i="22"/>
  <c r="E52" i="22"/>
  <c r="E51" i="22"/>
  <c r="E50" i="22"/>
  <c r="E49" i="22"/>
  <c r="E48" i="22"/>
  <c r="E47" i="22"/>
  <c r="E46" i="22"/>
  <c r="E45" i="22"/>
  <c r="E44" i="22"/>
  <c r="E43" i="22"/>
  <c r="E42" i="22"/>
  <c r="E41" i="22"/>
  <c r="E40" i="22"/>
  <c r="E39" i="22"/>
  <c r="E38" i="22"/>
  <c r="E37" i="22"/>
  <c r="E36" i="22"/>
  <c r="E35" i="22"/>
  <c r="E34" i="22"/>
  <c r="E33" i="22"/>
  <c r="E32" i="22"/>
  <c r="E31" i="22"/>
  <c r="E30" i="22"/>
  <c r="E29" i="22"/>
  <c r="E28" i="22"/>
  <c r="E27" i="22"/>
  <c r="E26" i="22"/>
  <c r="E25" i="22"/>
  <c r="E24" i="22"/>
  <c r="E23" i="22"/>
  <c r="E22" i="22"/>
  <c r="E21" i="22"/>
  <c r="E20" i="22"/>
  <c r="E19" i="22"/>
  <c r="E18" i="22"/>
  <c r="E17" i="22"/>
  <c r="E16" i="22"/>
  <c r="E15" i="22"/>
  <c r="E14" i="22"/>
  <c r="E13" i="22"/>
  <c r="E12" i="22"/>
  <c r="E11" i="22"/>
  <c r="E10" i="22"/>
  <c r="E9" i="22"/>
  <c r="E8" i="22"/>
  <c r="E7" i="22"/>
  <c r="E6" i="22"/>
  <c r="E5" i="22"/>
  <c r="E83" i="21"/>
  <c r="E81" i="21"/>
  <c r="E78" i="21"/>
  <c r="E74" i="21"/>
  <c r="E72" i="21"/>
  <c r="E69" i="21"/>
  <c r="E65" i="21"/>
  <c r="E62" i="21"/>
  <c r="E59" i="21"/>
  <c r="E53" i="21"/>
  <c r="E50" i="21"/>
  <c r="E43" i="21"/>
  <c r="E39" i="21"/>
  <c r="E32" i="21"/>
  <c r="E28" i="21"/>
  <c r="E19" i="21"/>
  <c r="E14" i="21"/>
  <c r="E5" i="24"/>
  <c r="E6" i="24"/>
  <c r="E7" i="24"/>
  <c r="E8" i="24"/>
  <c r="E9" i="24"/>
  <c r="E10" i="24"/>
  <c r="E11" i="24"/>
  <c r="E12" i="24"/>
  <c r="E13" i="24"/>
  <c r="E14" i="24"/>
  <c r="E15" i="24"/>
  <c r="E16" i="24"/>
  <c r="E17" i="24"/>
  <c r="E18" i="24"/>
  <c r="E19" i="24"/>
  <c r="E20" i="24"/>
  <c r="E21" i="24"/>
  <c r="E22" i="24"/>
  <c r="E23" i="24"/>
  <c r="E24" i="24"/>
  <c r="E25" i="24"/>
  <c r="E26" i="24"/>
  <c r="E27" i="24"/>
  <c r="E28" i="24"/>
  <c r="E29" i="24"/>
  <c r="E30" i="24"/>
  <c r="E31" i="24"/>
  <c r="E32" i="24"/>
  <c r="E33" i="24"/>
  <c r="E34" i="24"/>
  <c r="E4" i="24"/>
  <c r="E5" i="23"/>
  <c r="E6" i="23"/>
  <c r="E7" i="23"/>
  <c r="E8" i="23"/>
  <c r="E9" i="23"/>
  <c r="E10" i="23"/>
  <c r="E11" i="23"/>
  <c r="E12" i="23"/>
  <c r="E13" i="23"/>
  <c r="E14" i="23"/>
  <c r="E15" i="23"/>
  <c r="E16" i="23"/>
  <c r="E17" i="23"/>
  <c r="E18" i="23"/>
  <c r="E19" i="23"/>
  <c r="E20" i="23"/>
  <c r="E21" i="23"/>
  <c r="E22" i="23"/>
  <c r="E23" i="23"/>
  <c r="E24" i="23"/>
  <c r="E4" i="23"/>
  <c r="E5" i="45"/>
  <c r="E6" i="45"/>
  <c r="E7" i="45"/>
  <c r="E8" i="45"/>
  <c r="E9" i="45"/>
  <c r="E10" i="45"/>
  <c r="E11" i="45"/>
  <c r="E12" i="45"/>
  <c r="E13" i="45"/>
  <c r="E14" i="45"/>
  <c r="E15" i="45"/>
  <c r="E16" i="45"/>
  <c r="E17" i="45"/>
  <c r="E18" i="45"/>
  <c r="E19" i="45"/>
  <c r="E20" i="45"/>
  <c r="E4" i="45"/>
  <c r="E5" i="30"/>
  <c r="E6" i="30"/>
  <c r="E8" i="30"/>
  <c r="E9" i="30"/>
  <c r="E10" i="30"/>
  <c r="E11" i="30"/>
  <c r="E12" i="30"/>
  <c r="E13" i="30"/>
  <c r="E14" i="30"/>
  <c r="E15" i="30"/>
  <c r="E16" i="30"/>
  <c r="E17" i="30"/>
  <c r="E18" i="30"/>
  <c r="E19" i="30"/>
  <c r="E20" i="30"/>
  <c r="E21" i="30"/>
  <c r="E22" i="30"/>
  <c r="E23" i="30"/>
  <c r="E24" i="30"/>
  <c r="E25" i="30"/>
  <c r="E4" i="30"/>
  <c r="C25" i="45"/>
  <c r="C26" i="45"/>
  <c r="C27" i="45"/>
  <c r="C28" i="45"/>
  <c r="C29" i="45"/>
  <c r="C30" i="45"/>
  <c r="C31" i="45"/>
  <c r="C32" i="45"/>
  <c r="C33" i="45"/>
  <c r="C34" i="45"/>
  <c r="C35" i="45"/>
  <c r="C36" i="45"/>
  <c r="C37" i="45"/>
  <c r="C38" i="45"/>
  <c r="C39" i="45"/>
  <c r="C40" i="45"/>
  <c r="C24" i="45"/>
  <c r="E21" i="45"/>
  <c r="G20" i="45"/>
  <c r="F20" i="45"/>
  <c r="G19" i="45"/>
  <c r="F19" i="45"/>
  <c r="G18" i="45"/>
  <c r="F18" i="45"/>
  <c r="G17" i="45"/>
  <c r="F17" i="45"/>
  <c r="G16" i="45"/>
  <c r="F16" i="45"/>
  <c r="G15" i="45"/>
  <c r="F15" i="45"/>
  <c r="G14" i="45"/>
  <c r="F14" i="45"/>
  <c r="G13" i="45"/>
  <c r="F13" i="45"/>
  <c r="O12" i="45"/>
  <c r="K12" i="45"/>
  <c r="G12" i="45"/>
  <c r="F12" i="45"/>
  <c r="O11" i="45"/>
  <c r="K11" i="45"/>
  <c r="G11" i="45"/>
  <c r="F11" i="45"/>
  <c r="G10" i="45"/>
  <c r="F10" i="45"/>
  <c r="G9" i="45"/>
  <c r="F9" i="45"/>
  <c r="G8" i="45"/>
  <c r="F8" i="45"/>
  <c r="G7" i="45"/>
  <c r="F7" i="45"/>
  <c r="G6" i="45"/>
  <c r="F6" i="45"/>
  <c r="R5" i="45"/>
  <c r="G5" i="45"/>
  <c r="F5" i="45"/>
  <c r="G4" i="45"/>
  <c r="F4" i="45"/>
  <c r="H6" i="45"/>
  <c r="H7" i="45"/>
  <c r="H8" i="45"/>
  <c r="H9" i="45"/>
  <c r="H10" i="45"/>
  <c r="H11" i="45"/>
  <c r="H12" i="45"/>
  <c r="H13" i="45"/>
  <c r="H14" i="45"/>
  <c r="H15" i="45"/>
  <c r="H16" i="45"/>
  <c r="H17" i="45"/>
  <c r="H18" i="45"/>
  <c r="H19" i="45"/>
  <c r="H20" i="45"/>
  <c r="H4" i="45"/>
  <c r="H21" i="45" s="1"/>
  <c r="H5" i="45"/>
  <c r="F7" i="13"/>
  <c r="R5" i="26"/>
  <c r="K12" i="21"/>
  <c r="F9" i="21"/>
  <c r="G9" i="21"/>
  <c r="F10" i="21"/>
  <c r="G10" i="21"/>
  <c r="F11" i="21"/>
  <c r="G11" i="21"/>
  <c r="F12" i="21"/>
  <c r="G12" i="21"/>
  <c r="F13" i="21"/>
  <c r="G13" i="21"/>
  <c r="F14" i="21"/>
  <c r="G14" i="21"/>
  <c r="F15" i="21"/>
  <c r="G15" i="21"/>
  <c r="F16" i="21"/>
  <c r="G16" i="21"/>
  <c r="C10" i="21"/>
  <c r="C11" i="21"/>
  <c r="F17" i="21"/>
  <c r="G17" i="21"/>
  <c r="F18" i="21"/>
  <c r="G18" i="21"/>
  <c r="F19" i="21"/>
  <c r="G19" i="21"/>
  <c r="F20" i="21"/>
  <c r="G20" i="21"/>
  <c r="F21" i="21"/>
  <c r="G21" i="21"/>
  <c r="F22" i="21"/>
  <c r="G22" i="21"/>
  <c r="F23" i="21"/>
  <c r="G23" i="21"/>
  <c r="H16" i="21"/>
  <c r="H14" i="21"/>
  <c r="H12" i="21"/>
  <c r="H9" i="21"/>
  <c r="H11" i="21"/>
  <c r="H10" i="21"/>
  <c r="H15" i="21"/>
  <c r="H13" i="21"/>
  <c r="H23" i="21"/>
  <c r="H22" i="21"/>
  <c r="H21" i="21"/>
  <c r="H20" i="21"/>
  <c r="H19" i="21"/>
  <c r="H18" i="21"/>
  <c r="H17" i="21"/>
  <c r="F5" i="21"/>
  <c r="G5" i="21"/>
  <c r="F6" i="21"/>
  <c r="G6" i="21"/>
  <c r="F7" i="21"/>
  <c r="G7" i="21"/>
  <c r="F8" i="21"/>
  <c r="G8" i="21"/>
  <c r="H8" i="21"/>
  <c r="H7" i="21"/>
  <c r="H6" i="21"/>
  <c r="H5" i="21"/>
  <c r="F19" i="10"/>
  <c r="H19" i="10" s="1"/>
  <c r="G19" i="10"/>
  <c r="F20" i="10"/>
  <c r="G20" i="10"/>
  <c r="H20" i="10" s="1"/>
  <c r="F21" i="10"/>
  <c r="G21" i="10"/>
  <c r="H21" i="10"/>
  <c r="F22" i="10"/>
  <c r="H22" i="10" s="1"/>
  <c r="G22" i="10"/>
  <c r="F23" i="10"/>
  <c r="H23" i="10" s="1"/>
  <c r="G23" i="10"/>
  <c r="F24" i="10"/>
  <c r="G24" i="10"/>
  <c r="H24" i="10" s="1"/>
  <c r="F25" i="10"/>
  <c r="G25" i="10"/>
  <c r="H25" i="10"/>
  <c r="F26" i="10"/>
  <c r="G26" i="10"/>
  <c r="H26" i="10"/>
  <c r="F27" i="10"/>
  <c r="H27" i="10" s="1"/>
  <c r="G27" i="10"/>
  <c r="F28" i="10"/>
  <c r="H28" i="10" s="1"/>
  <c r="G28" i="10"/>
  <c r="F29" i="10"/>
  <c r="G29" i="10"/>
  <c r="H29" i="10"/>
  <c r="F30" i="10"/>
  <c r="G30" i="10"/>
  <c r="H30" i="10"/>
  <c r="F31" i="10"/>
  <c r="H31" i="10" s="1"/>
  <c r="G31" i="10"/>
  <c r="F32" i="10"/>
  <c r="H32" i="10" s="1"/>
  <c r="G32" i="10"/>
  <c r="F33" i="10"/>
  <c r="G33" i="10"/>
  <c r="H33" i="10"/>
  <c r="F34" i="10"/>
  <c r="G34" i="10"/>
  <c r="H34" i="10"/>
  <c r="F35" i="10"/>
  <c r="H35" i="10" s="1"/>
  <c r="G35" i="10"/>
  <c r="F36" i="10"/>
  <c r="H36" i="10" s="1"/>
  <c r="G36" i="10"/>
  <c r="F37" i="10"/>
  <c r="G37" i="10"/>
  <c r="H37" i="10"/>
  <c r="F38" i="10"/>
  <c r="G38" i="10"/>
  <c r="H38" i="10"/>
  <c r="F39" i="10"/>
  <c r="H39" i="10" s="1"/>
  <c r="G39" i="10"/>
  <c r="F40" i="10"/>
  <c r="H40" i="10" s="1"/>
  <c r="G40" i="10"/>
  <c r="F41" i="10"/>
  <c r="G41" i="10"/>
  <c r="H41" i="10"/>
  <c r="F42" i="10"/>
  <c r="G42" i="10"/>
  <c r="H42" i="10"/>
  <c r="F43" i="10"/>
  <c r="H43" i="10" s="1"/>
  <c r="G43" i="10"/>
  <c r="F44" i="10"/>
  <c r="H44" i="10" s="1"/>
  <c r="G44" i="10"/>
  <c r="F45" i="10"/>
  <c r="G45" i="10"/>
  <c r="H45" i="10"/>
  <c r="F46" i="10"/>
  <c r="G46" i="10"/>
  <c r="H46" i="10"/>
  <c r="F47" i="10"/>
  <c r="H47" i="10" s="1"/>
  <c r="G47" i="10"/>
  <c r="F48" i="10"/>
  <c r="H48" i="10" s="1"/>
  <c r="G48" i="10"/>
  <c r="F49" i="10"/>
  <c r="G49" i="10"/>
  <c r="H49" i="10"/>
  <c r="F50" i="10"/>
  <c r="G50" i="10"/>
  <c r="H50" i="10"/>
  <c r="F51" i="10"/>
  <c r="H51" i="10" s="1"/>
  <c r="G51" i="10"/>
  <c r="F52" i="10"/>
  <c r="H52" i="10" s="1"/>
  <c r="G52" i="10"/>
  <c r="F53" i="10"/>
  <c r="G53" i="10"/>
  <c r="H53" i="10"/>
  <c r="F54" i="10"/>
  <c r="G54" i="10"/>
  <c r="H54" i="10"/>
  <c r="F55" i="10"/>
  <c r="H55" i="10" s="1"/>
  <c r="G55" i="10"/>
  <c r="F56" i="10"/>
  <c r="H56" i="10" s="1"/>
  <c r="G56" i="10"/>
  <c r="F57" i="10"/>
  <c r="G57" i="10"/>
  <c r="H57" i="10"/>
  <c r="F58" i="10"/>
  <c r="G58" i="10"/>
  <c r="H58" i="10"/>
  <c r="F59" i="10"/>
  <c r="H59" i="10" s="1"/>
  <c r="G59" i="10"/>
  <c r="F60" i="10"/>
  <c r="H60" i="10" s="1"/>
  <c r="G60" i="10"/>
  <c r="F61" i="10"/>
  <c r="G61" i="10"/>
  <c r="H61" i="10"/>
  <c r="F62" i="10"/>
  <c r="G62" i="10"/>
  <c r="H62" i="10"/>
  <c r="F63" i="10"/>
  <c r="H63" i="10" s="1"/>
  <c r="G63" i="10"/>
  <c r="F64" i="10"/>
  <c r="H64" i="10" s="1"/>
  <c r="G64" i="10"/>
  <c r="F65" i="10"/>
  <c r="G65" i="10"/>
  <c r="H65" i="10"/>
  <c r="F66" i="10"/>
  <c r="G66" i="10"/>
  <c r="H66" i="10"/>
  <c r="F67" i="10"/>
  <c r="H67" i="10" s="1"/>
  <c r="G67" i="10"/>
  <c r="F68" i="10"/>
  <c r="H68" i="10" s="1"/>
  <c r="G68" i="10"/>
  <c r="F69" i="10"/>
  <c r="G69" i="10"/>
  <c r="H69" i="10"/>
  <c r="F70" i="10"/>
  <c r="G70" i="10"/>
  <c r="H70" i="10"/>
  <c r="F71" i="10"/>
  <c r="H71" i="10" s="1"/>
  <c r="G71" i="10"/>
  <c r="F72" i="10"/>
  <c r="H72" i="10" s="1"/>
  <c r="G72" i="10"/>
  <c r="F73" i="10"/>
  <c r="G73" i="10"/>
  <c r="H73" i="10"/>
  <c r="F74" i="10"/>
  <c r="G74" i="10"/>
  <c r="H74" i="10"/>
  <c r="F75" i="10"/>
  <c r="H75" i="10" s="1"/>
  <c r="G75" i="10"/>
  <c r="F76" i="10"/>
  <c r="H76" i="10" s="1"/>
  <c r="G76" i="10"/>
  <c r="F77" i="10"/>
  <c r="G77" i="10"/>
  <c r="H77" i="10"/>
  <c r="F78" i="10"/>
  <c r="G78" i="10"/>
  <c r="H78" i="10"/>
  <c r="F79" i="10"/>
  <c r="H79" i="10" s="1"/>
  <c r="G79" i="10"/>
  <c r="F80" i="10"/>
  <c r="H80" i="10" s="1"/>
  <c r="G80" i="10"/>
  <c r="F81" i="10"/>
  <c r="G81" i="10"/>
  <c r="H81" i="10"/>
  <c r="F82" i="10"/>
  <c r="G82" i="10"/>
  <c r="H82" i="10"/>
  <c r="F83" i="10"/>
  <c r="H83" i="10" s="1"/>
  <c r="G83" i="10"/>
  <c r="F84" i="10"/>
  <c r="H84" i="10" s="1"/>
  <c r="G84" i="10"/>
  <c r="F5" i="8"/>
  <c r="H5" i="8" s="1"/>
  <c r="G5" i="8"/>
  <c r="F6" i="8"/>
  <c r="G6" i="8"/>
  <c r="H6" i="8"/>
  <c r="F7" i="8"/>
  <c r="G7" i="8"/>
  <c r="H7" i="8"/>
  <c r="F8" i="8"/>
  <c r="H8" i="8" s="1"/>
  <c r="G8" i="8"/>
  <c r="F9" i="8"/>
  <c r="H9" i="8" s="1"/>
  <c r="G9" i="8"/>
  <c r="F10" i="8"/>
  <c r="G10" i="8"/>
  <c r="H10" i="8"/>
  <c r="F11" i="8"/>
  <c r="G11" i="8"/>
  <c r="H11" i="8"/>
  <c r="F12" i="8"/>
  <c r="H12" i="8" s="1"/>
  <c r="G12" i="8"/>
  <c r="F13" i="8"/>
  <c r="H13" i="8" s="1"/>
  <c r="G13" i="8"/>
  <c r="F14" i="8"/>
  <c r="G14" i="8"/>
  <c r="H14" i="8"/>
  <c r="F15" i="8"/>
  <c r="G15" i="8"/>
  <c r="H15" i="8"/>
  <c r="F16" i="8"/>
  <c r="H16" i="8" s="1"/>
  <c r="G16" i="8"/>
  <c r="F17" i="8"/>
  <c r="H17" i="8" s="1"/>
  <c r="G17" i="8"/>
  <c r="F18" i="8"/>
  <c r="G18" i="8"/>
  <c r="H18" i="8"/>
  <c r="F19" i="8"/>
  <c r="G19" i="8"/>
  <c r="H19" i="8"/>
  <c r="F20" i="8"/>
  <c r="H20" i="8" s="1"/>
  <c r="G20" i="8"/>
  <c r="F21" i="8"/>
  <c r="H21" i="8" s="1"/>
  <c r="G21" i="8"/>
  <c r="F22" i="8"/>
  <c r="G22" i="8"/>
  <c r="H22" i="8"/>
  <c r="F23" i="8"/>
  <c r="G23" i="8"/>
  <c r="H23" i="8"/>
  <c r="F24" i="8"/>
  <c r="H24" i="8" s="1"/>
  <c r="G24" i="8"/>
  <c r="F25" i="8"/>
  <c r="G25" i="8"/>
  <c r="F26" i="8"/>
  <c r="G26" i="8"/>
  <c r="F27" i="8"/>
  <c r="G27" i="8"/>
  <c r="F28" i="8"/>
  <c r="G28" i="8"/>
  <c r="F29" i="8"/>
  <c r="G29" i="8"/>
  <c r="F30" i="8"/>
  <c r="G30" i="8"/>
  <c r="F31" i="8"/>
  <c r="G31" i="8"/>
  <c r="F32" i="8"/>
  <c r="G32" i="8"/>
  <c r="F33" i="8"/>
  <c r="G33" i="8"/>
  <c r="F34" i="8"/>
  <c r="G34" i="8"/>
  <c r="F35" i="8"/>
  <c r="G35" i="8"/>
  <c r="F36" i="8"/>
  <c r="G36" i="8"/>
  <c r="F37" i="8"/>
  <c r="G37" i="8"/>
  <c r="F38" i="8"/>
  <c r="G38" i="8"/>
  <c r="F39" i="8"/>
  <c r="G39" i="8"/>
  <c r="F40" i="8"/>
  <c r="G40" i="8"/>
  <c r="F41" i="8"/>
  <c r="G41" i="8"/>
  <c r="F42" i="8"/>
  <c r="G42" i="8"/>
  <c r="F43" i="8"/>
  <c r="G43" i="8"/>
  <c r="F44" i="8"/>
  <c r="G44" i="8"/>
  <c r="F45" i="8"/>
  <c r="G45" i="8"/>
  <c r="F46" i="8"/>
  <c r="G46" i="8"/>
  <c r="F47" i="8"/>
  <c r="G47" i="8"/>
  <c r="F48" i="8"/>
  <c r="G48" i="8"/>
  <c r="F49" i="8"/>
  <c r="G49" i="8"/>
  <c r="F50" i="8"/>
  <c r="G50" i="8"/>
  <c r="F51" i="8"/>
  <c r="G51" i="8"/>
  <c r="F52" i="8"/>
  <c r="G52" i="8"/>
  <c r="F53" i="8"/>
  <c r="G53" i="8"/>
  <c r="F54" i="8"/>
  <c r="G54" i="8"/>
  <c r="F55" i="8"/>
  <c r="G55" i="8"/>
  <c r="F56" i="8"/>
  <c r="G56" i="8"/>
  <c r="F57" i="8"/>
  <c r="G57" i="8"/>
  <c r="F58" i="8"/>
  <c r="G58" i="8"/>
  <c r="F59" i="8"/>
  <c r="G59" i="8"/>
  <c r="F60" i="8"/>
  <c r="G60" i="8"/>
  <c r="F61" i="8"/>
  <c r="G61" i="8"/>
  <c r="F62" i="8"/>
  <c r="G62" i="8"/>
  <c r="F63" i="8"/>
  <c r="G63" i="8"/>
  <c r="F64" i="8"/>
  <c r="G64" i="8"/>
  <c r="F65" i="8"/>
  <c r="G65" i="8"/>
  <c r="F66" i="8"/>
  <c r="G66" i="8"/>
  <c r="F67" i="8"/>
  <c r="G67" i="8"/>
  <c r="F68" i="8"/>
  <c r="G68" i="8"/>
  <c r="F69" i="8"/>
  <c r="G69" i="8"/>
  <c r="H69" i="8" s="1"/>
  <c r="F70" i="8"/>
  <c r="G70" i="8"/>
  <c r="F71" i="8"/>
  <c r="G71" i="8"/>
  <c r="F72" i="8"/>
  <c r="G72" i="8"/>
  <c r="F73" i="8"/>
  <c r="H73" i="8" s="1"/>
  <c r="G73" i="8"/>
  <c r="F74" i="8"/>
  <c r="G74" i="8"/>
  <c r="F75" i="8"/>
  <c r="G75" i="8"/>
  <c r="F76" i="8"/>
  <c r="G76" i="8"/>
  <c r="F77" i="8"/>
  <c r="G77" i="8"/>
  <c r="F78" i="8"/>
  <c r="G78" i="8"/>
  <c r="F79" i="8"/>
  <c r="G79" i="8"/>
  <c r="F80" i="8"/>
  <c r="G80" i="8"/>
  <c r="F81" i="8"/>
  <c r="G81" i="8"/>
  <c r="H81" i="8" s="1"/>
  <c r="F82" i="8"/>
  <c r="G82" i="8"/>
  <c r="F83" i="8"/>
  <c r="G83" i="8"/>
  <c r="F84" i="8"/>
  <c r="G84" i="8"/>
  <c r="H77" i="8"/>
  <c r="H65" i="8"/>
  <c r="H61" i="8"/>
  <c r="H57" i="8"/>
  <c r="H53" i="8"/>
  <c r="H49" i="8"/>
  <c r="H45" i="8"/>
  <c r="H41" i="8"/>
  <c r="H37" i="8"/>
  <c r="H33" i="8"/>
  <c r="H29" i="8"/>
  <c r="H25" i="8"/>
  <c r="H82" i="8"/>
  <c r="H78" i="8"/>
  <c r="H74" i="8"/>
  <c r="H70" i="8"/>
  <c r="H66" i="8"/>
  <c r="H62" i="8"/>
  <c r="H58" i="8"/>
  <c r="H54" i="8"/>
  <c r="H50" i="8"/>
  <c r="H46" i="8"/>
  <c r="H42" i="8"/>
  <c r="H38" i="8"/>
  <c r="H34" i="8"/>
  <c r="H30" i="8"/>
  <c r="H26" i="8"/>
  <c r="H84" i="8"/>
  <c r="H80" i="8"/>
  <c r="H76" i="8"/>
  <c r="H72" i="8"/>
  <c r="H68" i="8"/>
  <c r="H64" i="8"/>
  <c r="H60" i="8"/>
  <c r="H56" i="8"/>
  <c r="H52" i="8"/>
  <c r="H48" i="8"/>
  <c r="H44" i="8"/>
  <c r="H40" i="8"/>
  <c r="H36" i="8"/>
  <c r="H32" i="8"/>
  <c r="H28" i="8"/>
  <c r="H83" i="8"/>
  <c r="H79" i="8"/>
  <c r="H75" i="8"/>
  <c r="H71" i="8"/>
  <c r="H67" i="8"/>
  <c r="H63" i="8"/>
  <c r="H59" i="8"/>
  <c r="H55" i="8"/>
  <c r="H51" i="8"/>
  <c r="H47" i="8"/>
  <c r="H43" i="8"/>
  <c r="H39" i="8"/>
  <c r="H35" i="8"/>
  <c r="H31" i="8"/>
  <c r="H27" i="8"/>
  <c r="Q5" i="30"/>
  <c r="M5" i="30"/>
  <c r="F5" i="9"/>
  <c r="G5" i="9"/>
  <c r="F6" i="9"/>
  <c r="G6" i="9"/>
  <c r="F7" i="9"/>
  <c r="G7" i="9"/>
  <c r="F8" i="9"/>
  <c r="H8" i="9" s="1"/>
  <c r="G8" i="9"/>
  <c r="F9" i="9"/>
  <c r="G9" i="9"/>
  <c r="F10" i="9"/>
  <c r="G10" i="9"/>
  <c r="F11" i="9"/>
  <c r="G11" i="9"/>
  <c r="F12" i="9"/>
  <c r="H12" i="9" s="1"/>
  <c r="G12" i="9"/>
  <c r="F13" i="9"/>
  <c r="G13" i="9"/>
  <c r="F14" i="9"/>
  <c r="G14" i="9"/>
  <c r="F15" i="9"/>
  <c r="G15" i="9"/>
  <c r="F16" i="9"/>
  <c r="H16" i="9" s="1"/>
  <c r="G16" i="9"/>
  <c r="H15" i="9"/>
  <c r="H14" i="9"/>
  <c r="H13" i="9"/>
  <c r="H11" i="9"/>
  <c r="H10" i="9"/>
  <c r="H9" i="9"/>
  <c r="H7" i="9"/>
  <c r="H6" i="9"/>
  <c r="H5" i="9"/>
  <c r="G26" i="13"/>
  <c r="F26" i="13"/>
  <c r="H26" i="13"/>
  <c r="G25" i="13"/>
  <c r="F25" i="13"/>
  <c r="G24" i="13"/>
  <c r="F24" i="13"/>
  <c r="H24" i="13" s="1"/>
  <c r="G23" i="13"/>
  <c r="F23" i="13"/>
  <c r="G22" i="13"/>
  <c r="F22" i="13"/>
  <c r="H22" i="13" s="1"/>
  <c r="G21" i="13"/>
  <c r="F21" i="13"/>
  <c r="G20" i="13"/>
  <c r="F20" i="13"/>
  <c r="H20" i="13" s="1"/>
  <c r="G19" i="13"/>
  <c r="F19" i="13"/>
  <c r="G18" i="13"/>
  <c r="F18" i="13"/>
  <c r="H18" i="13"/>
  <c r="G17" i="13"/>
  <c r="F17" i="13"/>
  <c r="G16" i="13"/>
  <c r="F16" i="13"/>
  <c r="H16" i="13" s="1"/>
  <c r="G15" i="13"/>
  <c r="F15" i="13"/>
  <c r="G14" i="13"/>
  <c r="F14" i="13"/>
  <c r="H14" i="13" s="1"/>
  <c r="G13" i="13"/>
  <c r="F13" i="13"/>
  <c r="G12" i="13"/>
  <c r="F12" i="13"/>
  <c r="H12" i="13" s="1"/>
  <c r="G11" i="13"/>
  <c r="F11" i="13"/>
  <c r="H11" i="13" s="1"/>
  <c r="G10" i="13"/>
  <c r="F10" i="13"/>
  <c r="H10" i="13" s="1"/>
  <c r="G9" i="13"/>
  <c r="F9" i="13"/>
  <c r="H9" i="13"/>
  <c r="G8" i="13"/>
  <c r="H8" i="13" s="1"/>
  <c r="F8" i="13"/>
  <c r="G7" i="13"/>
  <c r="H7" i="13" s="1"/>
  <c r="O6" i="13"/>
  <c r="G6" i="13"/>
  <c r="G4" i="13"/>
  <c r="G5" i="13"/>
  <c r="K6" i="13"/>
  <c r="F4" i="13"/>
  <c r="Q5" i="13"/>
  <c r="Q13" i="13" s="1"/>
  <c r="O15" i="13" s="1"/>
  <c r="M15" i="13"/>
  <c r="Q15" i="13"/>
  <c r="K13" i="13"/>
  <c r="O13" i="13"/>
  <c r="O14" i="13"/>
  <c r="K16" i="13"/>
  <c r="O16" i="13"/>
  <c r="R6" i="13"/>
  <c r="R7" i="13"/>
  <c r="O11" i="26"/>
  <c r="K11" i="26"/>
  <c r="K12" i="26"/>
  <c r="F13" i="26"/>
  <c r="G13" i="26"/>
  <c r="F14" i="26"/>
  <c r="G14" i="26"/>
  <c r="F15" i="26"/>
  <c r="G15" i="26"/>
  <c r="F16" i="26"/>
  <c r="G16" i="26"/>
  <c r="F17" i="26"/>
  <c r="G17" i="26"/>
  <c r="F18" i="26"/>
  <c r="G18" i="26"/>
  <c r="F19" i="26"/>
  <c r="G19" i="26"/>
  <c r="F20" i="26"/>
  <c r="G20" i="26"/>
  <c r="F21" i="26"/>
  <c r="G21" i="26"/>
  <c r="F22" i="26"/>
  <c r="G22" i="26"/>
  <c r="F23" i="26"/>
  <c r="G23" i="26"/>
  <c r="F24" i="26"/>
  <c r="G24" i="26"/>
  <c r="F25" i="26"/>
  <c r="G25" i="26"/>
  <c r="F26" i="26"/>
  <c r="G26" i="26"/>
  <c r="F27" i="26"/>
  <c r="G27" i="26"/>
  <c r="F28" i="26"/>
  <c r="G28" i="26"/>
  <c r="F29" i="26"/>
  <c r="G29" i="26"/>
  <c r="F30" i="26"/>
  <c r="G30" i="26"/>
  <c r="F31" i="26"/>
  <c r="G31" i="26"/>
  <c r="F32" i="26"/>
  <c r="G32" i="26"/>
  <c r="F33" i="26"/>
  <c r="G33" i="26"/>
  <c r="F34" i="26"/>
  <c r="G34" i="26"/>
  <c r="F35" i="26"/>
  <c r="G35" i="26"/>
  <c r="F36" i="26"/>
  <c r="G36" i="26"/>
  <c r="F37" i="26"/>
  <c r="G37" i="26"/>
  <c r="F38" i="26"/>
  <c r="G38" i="26"/>
  <c r="F39" i="26"/>
  <c r="G39" i="26"/>
  <c r="F40" i="26"/>
  <c r="G40" i="26"/>
  <c r="F41" i="26"/>
  <c r="G41" i="26"/>
  <c r="F42" i="26"/>
  <c r="G42" i="26"/>
  <c r="F43" i="26"/>
  <c r="G43" i="26"/>
  <c r="F44" i="26"/>
  <c r="G44" i="26"/>
  <c r="F45" i="26"/>
  <c r="G45" i="26"/>
  <c r="F46" i="26"/>
  <c r="G46" i="26"/>
  <c r="F47" i="26"/>
  <c r="G47" i="26"/>
  <c r="F48" i="26"/>
  <c r="G48" i="26"/>
  <c r="F49" i="26"/>
  <c r="G49" i="26"/>
  <c r="F50" i="26"/>
  <c r="G50" i="26"/>
  <c r="F51" i="26"/>
  <c r="G51" i="26"/>
  <c r="F52" i="26"/>
  <c r="G52" i="26"/>
  <c r="F53" i="26"/>
  <c r="G53" i="26"/>
  <c r="F54" i="26"/>
  <c r="G54" i="26"/>
  <c r="O12" i="26"/>
  <c r="F152" i="5"/>
  <c r="G152" i="5"/>
  <c r="H152" i="5" s="1"/>
  <c r="E27" i="30"/>
  <c r="E31" i="31"/>
  <c r="O11" i="5"/>
  <c r="O11" i="24"/>
  <c r="O11" i="14"/>
  <c r="G21" i="41"/>
  <c r="F21" i="41"/>
  <c r="E21" i="41"/>
  <c r="G20" i="41"/>
  <c r="F20" i="41"/>
  <c r="E20" i="41"/>
  <c r="G19" i="41"/>
  <c r="F19" i="41"/>
  <c r="E19" i="41"/>
  <c r="G18" i="41"/>
  <c r="F18" i="41"/>
  <c r="E18" i="41"/>
  <c r="G17" i="41"/>
  <c r="F17" i="41"/>
  <c r="E17" i="41"/>
  <c r="G16" i="41"/>
  <c r="F16" i="41"/>
  <c r="E16" i="41"/>
  <c r="O15" i="41"/>
  <c r="K15" i="41"/>
  <c r="G15" i="41"/>
  <c r="F15" i="41"/>
  <c r="E15" i="41"/>
  <c r="G14" i="41"/>
  <c r="F14" i="41"/>
  <c r="E14" i="41"/>
  <c r="O13" i="41"/>
  <c r="K13" i="41"/>
  <c r="G13" i="41"/>
  <c r="F13" i="41"/>
  <c r="E13" i="41"/>
  <c r="E23" i="41" s="1"/>
  <c r="O12" i="41"/>
  <c r="K12" i="41"/>
  <c r="G12" i="41"/>
  <c r="F12" i="41"/>
  <c r="E12" i="41"/>
  <c r="G11" i="41"/>
  <c r="F11" i="41"/>
  <c r="H11" i="41" s="1"/>
  <c r="H23" i="41" s="1"/>
  <c r="G10" i="41"/>
  <c r="F10" i="41"/>
  <c r="E10" i="41"/>
  <c r="G9" i="41"/>
  <c r="F9" i="41"/>
  <c r="H9" i="41"/>
  <c r="E9" i="41"/>
  <c r="G8" i="41"/>
  <c r="F8" i="41"/>
  <c r="H8" i="41"/>
  <c r="E8" i="41"/>
  <c r="R7" i="41"/>
  <c r="G7" i="41"/>
  <c r="F7" i="41"/>
  <c r="H7" i="41" s="1"/>
  <c r="E7" i="41"/>
  <c r="R6" i="41"/>
  <c r="G6" i="41"/>
  <c r="F6" i="41"/>
  <c r="H6" i="41" s="1"/>
  <c r="E6" i="41"/>
  <c r="E22" i="41"/>
  <c r="Q5" i="41"/>
  <c r="Q12" i="41" s="1"/>
  <c r="O14" i="41" s="1"/>
  <c r="M5" i="41"/>
  <c r="M12" i="41"/>
  <c r="G5" i="41"/>
  <c r="H5" i="41" s="1"/>
  <c r="F5" i="41"/>
  <c r="E5" i="41"/>
  <c r="G4" i="41"/>
  <c r="H4" i="41" s="1"/>
  <c r="F4" i="41"/>
  <c r="E4" i="41"/>
  <c r="E28" i="39"/>
  <c r="E27" i="39"/>
  <c r="G26" i="39"/>
  <c r="F26" i="39"/>
  <c r="G25" i="39"/>
  <c r="F25" i="39"/>
  <c r="G24" i="39"/>
  <c r="F24" i="39"/>
  <c r="G23" i="39"/>
  <c r="F23" i="39"/>
  <c r="G22" i="39"/>
  <c r="F22" i="39"/>
  <c r="G21" i="39"/>
  <c r="F21" i="39"/>
  <c r="G20" i="39"/>
  <c r="F20" i="39"/>
  <c r="G19" i="39"/>
  <c r="F19" i="39"/>
  <c r="G18" i="39"/>
  <c r="F18" i="39"/>
  <c r="G17" i="39"/>
  <c r="F17" i="39"/>
  <c r="G16" i="39"/>
  <c r="F16" i="39"/>
  <c r="O15" i="39"/>
  <c r="K15" i="39"/>
  <c r="G15" i="39"/>
  <c r="F15" i="39"/>
  <c r="G14" i="39"/>
  <c r="F14" i="39"/>
  <c r="O13" i="39"/>
  <c r="K13" i="39"/>
  <c r="G13" i="39"/>
  <c r="F13" i="39"/>
  <c r="O12" i="39"/>
  <c r="K12" i="39"/>
  <c r="G12" i="39"/>
  <c r="F12" i="39"/>
  <c r="G11" i="39"/>
  <c r="F11" i="39"/>
  <c r="G10" i="39"/>
  <c r="F10" i="39"/>
  <c r="G9" i="39"/>
  <c r="F9" i="39"/>
  <c r="H9" i="39" s="1"/>
  <c r="H28" i="39" s="1"/>
  <c r="G8" i="39"/>
  <c r="F8" i="39"/>
  <c r="H8" i="39"/>
  <c r="R7" i="39"/>
  <c r="G7" i="39"/>
  <c r="F7" i="39"/>
  <c r="H7" i="39"/>
  <c r="R6" i="39"/>
  <c r="G6" i="39"/>
  <c r="F6" i="39"/>
  <c r="H6" i="39"/>
  <c r="Q5" i="39"/>
  <c r="Q12" i="39" s="1"/>
  <c r="O14" i="39" s="1"/>
  <c r="M5" i="39"/>
  <c r="M12" i="39" s="1"/>
  <c r="K14" i="39" s="1"/>
  <c r="G5" i="39"/>
  <c r="F5" i="39"/>
  <c r="H5" i="39"/>
  <c r="G4" i="39"/>
  <c r="F4" i="39"/>
  <c r="H4" i="39" s="1"/>
  <c r="E28" i="16"/>
  <c r="H10" i="41"/>
  <c r="H4" i="13"/>
  <c r="H13" i="13"/>
  <c r="H15" i="13"/>
  <c r="H17" i="13"/>
  <c r="H19" i="13"/>
  <c r="H21" i="13"/>
  <c r="H23" i="13"/>
  <c r="H25" i="13"/>
  <c r="K14" i="13"/>
  <c r="M5" i="13"/>
  <c r="M13" i="13"/>
  <c r="F6" i="13"/>
  <c r="H6" i="13" s="1"/>
  <c r="F5" i="13"/>
  <c r="H5" i="13"/>
  <c r="H53" i="26"/>
  <c r="H49" i="26"/>
  <c r="H39" i="26"/>
  <c r="H35" i="26"/>
  <c r="H31" i="26"/>
  <c r="H27" i="26"/>
  <c r="H13" i="26"/>
  <c r="H16" i="26"/>
  <c r="H15" i="26"/>
  <c r="H14" i="26"/>
  <c r="H21" i="26"/>
  <c r="H20" i="26"/>
  <c r="H22" i="26"/>
  <c r="H17" i="26"/>
  <c r="H40" i="26"/>
  <c r="H19" i="26"/>
  <c r="H51" i="26"/>
  <c r="H50" i="26"/>
  <c r="H37" i="26"/>
  <c r="H36" i="26"/>
  <c r="H29" i="26"/>
  <c r="H28" i="26"/>
  <c r="H54" i="26"/>
  <c r="H48" i="26"/>
  <c r="H47" i="26"/>
  <c r="H46" i="26"/>
  <c r="H45" i="26"/>
  <c r="H44" i="26"/>
  <c r="H43" i="26"/>
  <c r="H42" i="26"/>
  <c r="H41" i="26"/>
  <c r="H33" i="26"/>
  <c r="H32" i="26"/>
  <c r="H26" i="26"/>
  <c r="H25" i="26"/>
  <c r="H24" i="26"/>
  <c r="H18" i="26"/>
  <c r="H52" i="26"/>
  <c r="H38" i="26"/>
  <c r="H34" i="26"/>
  <c r="H30" i="26"/>
  <c r="H23" i="26"/>
  <c r="H14" i="41"/>
  <c r="H16" i="41"/>
  <c r="H18" i="41"/>
  <c r="H20" i="41"/>
  <c r="H13" i="41"/>
  <c r="H15" i="41"/>
  <c r="H17" i="41"/>
  <c r="H19" i="41"/>
  <c r="H21" i="41"/>
  <c r="H12" i="41"/>
  <c r="K14" i="41"/>
  <c r="H10" i="39"/>
  <c r="H11" i="39"/>
  <c r="H12" i="39"/>
  <c r="H13" i="39"/>
  <c r="H14" i="39"/>
  <c r="H15" i="39"/>
  <c r="H16" i="39"/>
  <c r="H17" i="39"/>
  <c r="H18" i="39"/>
  <c r="H19" i="39"/>
  <c r="H20" i="39"/>
  <c r="H21" i="39"/>
  <c r="H22" i="39"/>
  <c r="H23" i="39"/>
  <c r="H24" i="39"/>
  <c r="H25" i="39"/>
  <c r="H26" i="39"/>
  <c r="K15" i="13"/>
  <c r="F91" i="22"/>
  <c r="G91" i="22"/>
  <c r="F92" i="22"/>
  <c r="G92" i="22"/>
  <c r="F93" i="22"/>
  <c r="G93" i="22"/>
  <c r="G95" i="22"/>
  <c r="G96" i="22"/>
  <c r="G97" i="22"/>
  <c r="G98" i="22"/>
  <c r="G99" i="22"/>
  <c r="G100" i="22"/>
  <c r="G101" i="22"/>
  <c r="G102" i="22"/>
  <c r="G103" i="22"/>
  <c r="G104" i="22"/>
  <c r="G105" i="22"/>
  <c r="G106" i="22"/>
  <c r="G107" i="22"/>
  <c r="G108" i="22"/>
  <c r="G109" i="22"/>
  <c r="G110" i="22"/>
  <c r="G111" i="22"/>
  <c r="G112" i="22"/>
  <c r="G113" i="22"/>
  <c r="G114" i="22"/>
  <c r="G115" i="22"/>
  <c r="G116" i="22"/>
  <c r="G117" i="22"/>
  <c r="G118" i="22"/>
  <c r="G119" i="22"/>
  <c r="G120" i="22"/>
  <c r="G121" i="22"/>
  <c r="G122" i="22"/>
  <c r="G123" i="22"/>
  <c r="G124" i="22"/>
  <c r="G125" i="22"/>
  <c r="G126" i="22"/>
  <c r="G127" i="22"/>
  <c r="G128" i="22"/>
  <c r="G129" i="22"/>
  <c r="G130" i="22"/>
  <c r="G131" i="22"/>
  <c r="G132" i="22"/>
  <c r="G133" i="22"/>
  <c r="G134" i="22"/>
  <c r="G135" i="22"/>
  <c r="G136" i="22"/>
  <c r="G137" i="22"/>
  <c r="G138" i="22"/>
  <c r="G139" i="22"/>
  <c r="G140" i="22"/>
  <c r="G141" i="22"/>
  <c r="G142" i="22"/>
  <c r="G143" i="22"/>
  <c r="G144" i="22"/>
  <c r="G145" i="22"/>
  <c r="G146" i="22"/>
  <c r="G147" i="22"/>
  <c r="G148" i="22"/>
  <c r="G149" i="22"/>
  <c r="G150" i="22"/>
  <c r="G151" i="22"/>
  <c r="G152" i="22"/>
  <c r="G153" i="22"/>
  <c r="G154" i="22"/>
  <c r="G155" i="22"/>
  <c r="G156" i="22"/>
  <c r="G157" i="22"/>
  <c r="G158" i="22"/>
  <c r="G159" i="22"/>
  <c r="G160" i="22"/>
  <c r="G161" i="22"/>
  <c r="G162" i="22"/>
  <c r="G163" i="22"/>
  <c r="G164" i="22"/>
  <c r="G165" i="22"/>
  <c r="G166" i="22"/>
  <c r="G167" i="22"/>
  <c r="G168" i="22"/>
  <c r="G169" i="22"/>
  <c r="G170" i="22"/>
  <c r="G171" i="22"/>
  <c r="G172" i="22"/>
  <c r="G173" i="22"/>
  <c r="G174" i="22"/>
  <c r="G175" i="22"/>
  <c r="G176" i="22"/>
  <c r="G177" i="22"/>
  <c r="G178" i="22"/>
  <c r="G179" i="22"/>
  <c r="G180" i="22"/>
  <c r="G181" i="22"/>
  <c r="G182" i="22"/>
  <c r="G183" i="22"/>
  <c r="G184" i="22"/>
  <c r="G185" i="22"/>
  <c r="G186" i="22"/>
  <c r="G187" i="22"/>
  <c r="G188" i="22"/>
  <c r="G189" i="22"/>
  <c r="G190" i="22"/>
  <c r="G191" i="22"/>
  <c r="G192" i="22"/>
  <c r="G193" i="22"/>
  <c r="G194" i="22"/>
  <c r="G195" i="22"/>
  <c r="G196" i="22"/>
  <c r="G197" i="22"/>
  <c r="G198" i="22"/>
  <c r="G199" i="22"/>
  <c r="G200" i="22"/>
  <c r="G201" i="22"/>
  <c r="G202" i="22"/>
  <c r="G203" i="22"/>
  <c r="G204" i="22"/>
  <c r="G205" i="22"/>
  <c r="G206" i="22"/>
  <c r="G207" i="22"/>
  <c r="G208" i="22"/>
  <c r="G209" i="22"/>
  <c r="G210" i="22"/>
  <c r="G211" i="22"/>
  <c r="G212" i="22"/>
  <c r="G213" i="22"/>
  <c r="G214" i="22"/>
  <c r="G215" i="22"/>
  <c r="G216" i="22"/>
  <c r="G217" i="22"/>
  <c r="G218" i="22"/>
  <c r="G219" i="22"/>
  <c r="G220" i="22"/>
  <c r="G221" i="22"/>
  <c r="G222" i="22"/>
  <c r="G223" i="22"/>
  <c r="G224" i="22"/>
  <c r="G225" i="22"/>
  <c r="G226" i="22"/>
  <c r="G227" i="22"/>
  <c r="G228" i="22"/>
  <c r="G229" i="22"/>
  <c r="G230" i="22"/>
  <c r="G231" i="22"/>
  <c r="G232" i="22"/>
  <c r="G233" i="22"/>
  <c r="G234" i="22"/>
  <c r="G235" i="22"/>
  <c r="G236" i="22"/>
  <c r="G237" i="22"/>
  <c r="G238" i="22"/>
  <c r="G239" i="22"/>
  <c r="G240" i="22"/>
  <c r="G241" i="22"/>
  <c r="G242" i="22"/>
  <c r="G243" i="22"/>
  <c r="G244" i="22"/>
  <c r="G245" i="22"/>
  <c r="G246" i="22"/>
  <c r="G247" i="22"/>
  <c r="G248" i="22"/>
  <c r="G249" i="22"/>
  <c r="G250" i="22"/>
  <c r="G251" i="22"/>
  <c r="G252" i="22"/>
  <c r="G253" i="22"/>
  <c r="G254" i="22"/>
  <c r="G255" i="22"/>
  <c r="G256" i="22"/>
  <c r="G257" i="22"/>
  <c r="G258" i="22"/>
  <c r="G259" i="22"/>
  <c r="G260" i="22"/>
  <c r="G261" i="22"/>
  <c r="G262" i="22"/>
  <c r="G263" i="22"/>
  <c r="G264" i="22"/>
  <c r="G265" i="22"/>
  <c r="G266" i="22"/>
  <c r="G267" i="22"/>
  <c r="G268" i="22"/>
  <c r="G269" i="22"/>
  <c r="G270" i="22"/>
  <c r="G271" i="22"/>
  <c r="G272" i="22"/>
  <c r="G273" i="22"/>
  <c r="G274" i="22"/>
  <c r="G275" i="22"/>
  <c r="G276" i="22"/>
  <c r="G277" i="22"/>
  <c r="G278" i="22"/>
  <c r="G279" i="22"/>
  <c r="G280" i="22"/>
  <c r="G281" i="22"/>
  <c r="G282" i="22"/>
  <c r="G283" i="22"/>
  <c r="F95" i="22"/>
  <c r="F96" i="22"/>
  <c r="F97" i="22"/>
  <c r="F98" i="22"/>
  <c r="F99" i="22"/>
  <c r="F100" i="22"/>
  <c r="F101" i="22"/>
  <c r="F102" i="22"/>
  <c r="F103" i="22"/>
  <c r="F104" i="22"/>
  <c r="F105" i="22"/>
  <c r="F106" i="22"/>
  <c r="F107" i="22"/>
  <c r="F108" i="22"/>
  <c r="F109" i="22"/>
  <c r="F110" i="22"/>
  <c r="F111" i="22"/>
  <c r="F112" i="22"/>
  <c r="F113" i="22"/>
  <c r="F114" i="22"/>
  <c r="F115" i="22"/>
  <c r="F116" i="22"/>
  <c r="F117" i="22"/>
  <c r="F118" i="22"/>
  <c r="F119" i="22"/>
  <c r="F120" i="22"/>
  <c r="F121" i="22"/>
  <c r="F122" i="22"/>
  <c r="F123" i="22"/>
  <c r="F124" i="22"/>
  <c r="F125" i="22"/>
  <c r="F126" i="22"/>
  <c r="F127" i="22"/>
  <c r="F128" i="22"/>
  <c r="F129" i="22"/>
  <c r="F130" i="22"/>
  <c r="F131" i="22"/>
  <c r="F132" i="22"/>
  <c r="F133" i="22"/>
  <c r="F134" i="22"/>
  <c r="F135" i="22"/>
  <c r="F136" i="22"/>
  <c r="F137" i="22"/>
  <c r="F138" i="22"/>
  <c r="F139" i="22"/>
  <c r="F140" i="22"/>
  <c r="F141" i="22"/>
  <c r="F142" i="22"/>
  <c r="F143" i="22"/>
  <c r="F144" i="22"/>
  <c r="F145" i="22"/>
  <c r="F146" i="22"/>
  <c r="F147" i="22"/>
  <c r="F148" i="22"/>
  <c r="F149" i="22"/>
  <c r="F150" i="22"/>
  <c r="F151" i="22"/>
  <c r="F152" i="22"/>
  <c r="F153" i="22"/>
  <c r="F154" i="22"/>
  <c r="F155" i="22"/>
  <c r="F156" i="22"/>
  <c r="F157" i="22"/>
  <c r="F158" i="22"/>
  <c r="F159" i="22"/>
  <c r="F160" i="22"/>
  <c r="F161" i="22"/>
  <c r="F162" i="22"/>
  <c r="F163" i="22"/>
  <c r="F164" i="22"/>
  <c r="F165" i="22"/>
  <c r="F166" i="22"/>
  <c r="F167" i="22"/>
  <c r="F168" i="22"/>
  <c r="F169" i="22"/>
  <c r="F170" i="22"/>
  <c r="F171" i="22"/>
  <c r="F172" i="22"/>
  <c r="F173" i="22"/>
  <c r="F174" i="22"/>
  <c r="F175" i="22"/>
  <c r="F176" i="22"/>
  <c r="F177" i="22"/>
  <c r="F178" i="22"/>
  <c r="F179" i="22"/>
  <c r="F180" i="22"/>
  <c r="F181" i="22"/>
  <c r="F182" i="22"/>
  <c r="F183" i="22"/>
  <c r="F184" i="22"/>
  <c r="F185" i="22"/>
  <c r="F186" i="22"/>
  <c r="F187" i="22"/>
  <c r="F188" i="22"/>
  <c r="F189" i="22"/>
  <c r="F190" i="22"/>
  <c r="F191" i="22"/>
  <c r="F192" i="22"/>
  <c r="F193" i="22"/>
  <c r="F194" i="22"/>
  <c r="F195" i="22"/>
  <c r="F196" i="22"/>
  <c r="F197" i="22"/>
  <c r="F198" i="22"/>
  <c r="F199" i="22"/>
  <c r="F200" i="22"/>
  <c r="F201" i="22"/>
  <c r="F202" i="22"/>
  <c r="F203" i="22"/>
  <c r="F204" i="22"/>
  <c r="F205" i="22"/>
  <c r="F206" i="22"/>
  <c r="F207" i="22"/>
  <c r="F208" i="22"/>
  <c r="F209" i="22"/>
  <c r="F210" i="22"/>
  <c r="F211" i="22"/>
  <c r="F212" i="22"/>
  <c r="F213" i="22"/>
  <c r="F214" i="22"/>
  <c r="F215" i="22"/>
  <c r="F216" i="22"/>
  <c r="F217" i="22"/>
  <c r="F218" i="22"/>
  <c r="F219" i="22"/>
  <c r="F220" i="22"/>
  <c r="F221" i="22"/>
  <c r="F222" i="22"/>
  <c r="F223" i="22"/>
  <c r="F224" i="22"/>
  <c r="F225" i="22"/>
  <c r="F226" i="22"/>
  <c r="F227" i="22"/>
  <c r="F228" i="22"/>
  <c r="F229" i="22"/>
  <c r="F230" i="22"/>
  <c r="F231" i="22"/>
  <c r="F232" i="22"/>
  <c r="F233" i="22"/>
  <c r="F234" i="22"/>
  <c r="F235" i="22"/>
  <c r="F236" i="22"/>
  <c r="F237" i="22"/>
  <c r="F238" i="22"/>
  <c r="F239" i="22"/>
  <c r="F240" i="22"/>
  <c r="F241" i="22"/>
  <c r="F242" i="22"/>
  <c r="F243" i="22"/>
  <c r="F244" i="22"/>
  <c r="F245" i="22"/>
  <c r="F246" i="22"/>
  <c r="F247" i="22"/>
  <c r="F248" i="22"/>
  <c r="F249" i="22"/>
  <c r="F250" i="22"/>
  <c r="F251" i="22"/>
  <c r="F252" i="22"/>
  <c r="F253" i="22"/>
  <c r="F254" i="22"/>
  <c r="F255" i="22"/>
  <c r="F256" i="22"/>
  <c r="F257" i="22"/>
  <c r="F258" i="22"/>
  <c r="F259" i="22"/>
  <c r="F260" i="22"/>
  <c r="F261" i="22"/>
  <c r="F262" i="22"/>
  <c r="F263" i="22"/>
  <c r="F264" i="22"/>
  <c r="F265" i="22"/>
  <c r="F266" i="22"/>
  <c r="F267" i="22"/>
  <c r="F268" i="22"/>
  <c r="F269" i="22"/>
  <c r="F270" i="22"/>
  <c r="F271" i="22"/>
  <c r="F272" i="22"/>
  <c r="F273" i="22"/>
  <c r="F274" i="22"/>
  <c r="F275" i="22"/>
  <c r="F276" i="22"/>
  <c r="F277" i="22"/>
  <c r="F278" i="22"/>
  <c r="F279" i="22"/>
  <c r="F280" i="22"/>
  <c r="F281" i="22"/>
  <c r="F282" i="22"/>
  <c r="F283" i="22"/>
  <c r="H91" i="22"/>
  <c r="H93" i="22"/>
  <c r="H92" i="22"/>
  <c r="E55" i="33"/>
  <c r="E54" i="33"/>
  <c r="E53" i="33"/>
  <c r="E52" i="33"/>
  <c r="E51" i="33"/>
  <c r="E50" i="33"/>
  <c r="E49" i="33"/>
  <c r="E48" i="33"/>
  <c r="E47" i="33"/>
  <c r="E46" i="33"/>
  <c r="E45" i="33"/>
  <c r="E44" i="33"/>
  <c r="E43" i="33"/>
  <c r="E42" i="33"/>
  <c r="E41" i="33"/>
  <c r="E40" i="33"/>
  <c r="E39" i="33"/>
  <c r="E38" i="33"/>
  <c r="E37" i="33"/>
  <c r="E36" i="33"/>
  <c r="E35" i="33"/>
  <c r="E34" i="33"/>
  <c r="E33" i="33"/>
  <c r="E32" i="33"/>
  <c r="E31" i="33"/>
  <c r="E30" i="33"/>
  <c r="E29" i="33"/>
  <c r="E28" i="33"/>
  <c r="E27" i="33"/>
  <c r="E26" i="33"/>
  <c r="E25" i="33"/>
  <c r="E24" i="33"/>
  <c r="E23" i="33"/>
  <c r="E22" i="33"/>
  <c r="E20" i="33"/>
  <c r="E19" i="33"/>
  <c r="E18" i="33"/>
  <c r="E17" i="33"/>
  <c r="E16" i="33"/>
  <c r="E15" i="33"/>
  <c r="O14" i="33"/>
  <c r="K14" i="33"/>
  <c r="E14" i="33"/>
  <c r="E13" i="33"/>
  <c r="O12" i="33"/>
  <c r="K12" i="33"/>
  <c r="E12" i="33"/>
  <c r="O11" i="33"/>
  <c r="K11" i="33"/>
  <c r="E11" i="33"/>
  <c r="E10" i="33"/>
  <c r="E9" i="33"/>
  <c r="E8" i="33"/>
  <c r="E7" i="33"/>
  <c r="R6" i="33"/>
  <c r="E6" i="33"/>
  <c r="Q5" i="33"/>
  <c r="Q11" i="33" s="1"/>
  <c r="O13" i="33" s="1"/>
  <c r="M5" i="33"/>
  <c r="M11" i="33" s="1"/>
  <c r="K13" i="33" s="1"/>
  <c r="E5" i="33"/>
  <c r="E4" i="33"/>
  <c r="E56" i="33" s="1"/>
  <c r="O12" i="32"/>
  <c r="K12" i="32"/>
  <c r="O11" i="32"/>
  <c r="K11" i="32"/>
  <c r="F28" i="31"/>
  <c r="G28" i="31"/>
  <c r="F29" i="31"/>
  <c r="G29" i="31"/>
  <c r="F30" i="31"/>
  <c r="G30" i="31"/>
  <c r="F9" i="31"/>
  <c r="G9" i="31"/>
  <c r="F10" i="31"/>
  <c r="G10" i="31"/>
  <c r="F11" i="31"/>
  <c r="G11" i="31"/>
  <c r="F12" i="31"/>
  <c r="G12" i="31"/>
  <c r="F13" i="31"/>
  <c r="G13" i="31"/>
  <c r="F14" i="31"/>
  <c r="G14" i="31"/>
  <c r="F15" i="31"/>
  <c r="G15" i="31"/>
  <c r="F16" i="31"/>
  <c r="G16" i="31"/>
  <c r="F17" i="31"/>
  <c r="G17" i="31"/>
  <c r="F18" i="31"/>
  <c r="G18" i="31"/>
  <c r="F19" i="31"/>
  <c r="G19" i="31"/>
  <c r="F20" i="31"/>
  <c r="G20" i="31"/>
  <c r="F21" i="31"/>
  <c r="G21" i="31"/>
  <c r="F22" i="31"/>
  <c r="G22" i="31"/>
  <c r="F23" i="31"/>
  <c r="G23" i="31"/>
  <c r="F24" i="31"/>
  <c r="G24" i="31"/>
  <c r="F25" i="31"/>
  <c r="G25" i="31"/>
  <c r="F26" i="31"/>
  <c r="G26" i="31"/>
  <c r="F5" i="31"/>
  <c r="G5" i="31"/>
  <c r="F6" i="31"/>
  <c r="G6" i="31"/>
  <c r="F7" i="31"/>
  <c r="G7" i="31"/>
  <c r="F8" i="31"/>
  <c r="G8" i="31"/>
  <c r="R6" i="31"/>
  <c r="G27" i="31"/>
  <c r="F27" i="31"/>
  <c r="O14" i="31"/>
  <c r="K14" i="31"/>
  <c r="O12" i="31"/>
  <c r="K12" i="31"/>
  <c r="O11" i="31"/>
  <c r="K11" i="31"/>
  <c r="R7" i="31"/>
  <c r="Q5" i="31"/>
  <c r="Q11" i="31" s="1"/>
  <c r="O13" i="31" s="1"/>
  <c r="M5" i="31"/>
  <c r="M11" i="31"/>
  <c r="G4" i="31"/>
  <c r="F4" i="31"/>
  <c r="H24" i="31"/>
  <c r="H20" i="31"/>
  <c r="H26" i="31"/>
  <c r="H22" i="31"/>
  <c r="H18" i="31"/>
  <c r="H16" i="31"/>
  <c r="H14" i="31"/>
  <c r="H12" i="31"/>
  <c r="H9" i="31"/>
  <c r="H28" i="31"/>
  <c r="H25" i="31"/>
  <c r="H21" i="31"/>
  <c r="H30" i="31"/>
  <c r="H29" i="31"/>
  <c r="H15" i="31"/>
  <c r="H23" i="31"/>
  <c r="H19" i="31"/>
  <c r="H11" i="31"/>
  <c r="H17" i="31"/>
  <c r="H8" i="31"/>
  <c r="H5" i="31"/>
  <c r="H10" i="31"/>
  <c r="H13" i="31"/>
  <c r="H7" i="31"/>
  <c r="H6" i="31"/>
  <c r="H4" i="31"/>
  <c r="H27" i="31"/>
  <c r="K13" i="31"/>
  <c r="F8" i="30"/>
  <c r="G8" i="30"/>
  <c r="F9" i="30"/>
  <c r="G9" i="30"/>
  <c r="F10" i="30"/>
  <c r="G10" i="30"/>
  <c r="G5" i="30"/>
  <c r="G6" i="30"/>
  <c r="G7" i="30"/>
  <c r="F5" i="30"/>
  <c r="H5" i="30" s="1"/>
  <c r="F6" i="30"/>
  <c r="F7" i="30"/>
  <c r="H7" i="30" s="1"/>
  <c r="G4" i="30"/>
  <c r="G11" i="30"/>
  <c r="G12" i="30"/>
  <c r="G13" i="30"/>
  <c r="G14" i="30"/>
  <c r="G15" i="30"/>
  <c r="G16" i="30"/>
  <c r="G17" i="30"/>
  <c r="G18" i="30"/>
  <c r="G19" i="30"/>
  <c r="G20" i="30"/>
  <c r="G21" i="30"/>
  <c r="G22" i="30"/>
  <c r="G23" i="30"/>
  <c r="G24" i="30"/>
  <c r="G25" i="30"/>
  <c r="F11" i="30"/>
  <c r="F12" i="30"/>
  <c r="H12" i="30"/>
  <c r="F13" i="30"/>
  <c r="F14" i="30"/>
  <c r="H14" i="30" s="1"/>
  <c r="F15" i="30"/>
  <c r="F16" i="30"/>
  <c r="H16" i="30" s="1"/>
  <c r="F17" i="30"/>
  <c r="F18" i="30"/>
  <c r="H18" i="30" s="1"/>
  <c r="F19" i="30"/>
  <c r="F20" i="30"/>
  <c r="H20" i="30"/>
  <c r="F21" i="30"/>
  <c r="F22" i="30"/>
  <c r="H22" i="30" s="1"/>
  <c r="F23" i="30"/>
  <c r="F24" i="30"/>
  <c r="H24" i="30" s="1"/>
  <c r="F25" i="30"/>
  <c r="G26" i="30"/>
  <c r="F26" i="30"/>
  <c r="O14" i="30"/>
  <c r="K14" i="30"/>
  <c r="O12" i="30"/>
  <c r="K12" i="30"/>
  <c r="O11" i="30"/>
  <c r="K11" i="30"/>
  <c r="Q11" i="30"/>
  <c r="O13" i="30" s="1"/>
  <c r="M11" i="30"/>
  <c r="F4" i="30"/>
  <c r="E4" i="25"/>
  <c r="E5" i="25"/>
  <c r="E6" i="25"/>
  <c r="E7" i="25"/>
  <c r="E8" i="25"/>
  <c r="E26" i="25" s="1"/>
  <c r="E9" i="25"/>
  <c r="E10" i="25"/>
  <c r="E11" i="25"/>
  <c r="E12" i="25"/>
  <c r="E13" i="25"/>
  <c r="E14" i="25"/>
  <c r="E15" i="25"/>
  <c r="E16" i="25"/>
  <c r="E17" i="25"/>
  <c r="E18" i="25"/>
  <c r="E19" i="25"/>
  <c r="E20" i="25"/>
  <c r="E21" i="25"/>
  <c r="E22" i="25"/>
  <c r="E23" i="25"/>
  <c r="E24" i="25"/>
  <c r="E25" i="25"/>
  <c r="G10" i="28"/>
  <c r="G9" i="28"/>
  <c r="R6" i="28"/>
  <c r="G5" i="28"/>
  <c r="G6" i="28"/>
  <c r="G7" i="28"/>
  <c r="G8" i="28"/>
  <c r="R5" i="28"/>
  <c r="G11" i="28"/>
  <c r="G12" i="28"/>
  <c r="G13" i="28"/>
  <c r="G14" i="28"/>
  <c r="G15" i="28"/>
  <c r="G16" i="28"/>
  <c r="G17" i="28"/>
  <c r="G4" i="28"/>
  <c r="Q5" i="28"/>
  <c r="Q11" i="28"/>
  <c r="F11" i="28"/>
  <c r="F12" i="28"/>
  <c r="F13" i="28"/>
  <c r="F14" i="28"/>
  <c r="F15" i="28"/>
  <c r="F16" i="28"/>
  <c r="F17" i="28"/>
  <c r="F10" i="28"/>
  <c r="O14" i="28"/>
  <c r="K14" i="28"/>
  <c r="O12" i="28"/>
  <c r="K12" i="28"/>
  <c r="O11" i="28"/>
  <c r="K11" i="28"/>
  <c r="M5" i="28"/>
  <c r="M11" i="28"/>
  <c r="F5" i="28"/>
  <c r="H5" i="28" s="1"/>
  <c r="F6" i="28"/>
  <c r="F7" i="28"/>
  <c r="F8" i="28"/>
  <c r="F9" i="28"/>
  <c r="F4" i="28"/>
  <c r="H7" i="28"/>
  <c r="E17" i="28"/>
  <c r="H16" i="28"/>
  <c r="E16" i="28"/>
  <c r="E15" i="28"/>
  <c r="E14" i="28"/>
  <c r="E13" i="28"/>
  <c r="E12" i="28"/>
  <c r="E11" i="28"/>
  <c r="E10" i="28"/>
  <c r="E8" i="28"/>
  <c r="E7" i="28"/>
  <c r="E6" i="28"/>
  <c r="E5" i="28"/>
  <c r="E18" i="28" s="1"/>
  <c r="E4" i="28"/>
  <c r="H31" i="31"/>
  <c r="H17" i="30"/>
  <c r="H15" i="30"/>
  <c r="H21" i="30"/>
  <c r="H19" i="30"/>
  <c r="H11" i="30"/>
  <c r="H25" i="30"/>
  <c r="H13" i="30"/>
  <c r="H6" i="30"/>
  <c r="H23" i="30"/>
  <c r="H26" i="30"/>
  <c r="H10" i="30"/>
  <c r="H9" i="30"/>
  <c r="H8" i="30"/>
  <c r="H4" i="30"/>
  <c r="K13" i="30"/>
  <c r="H14" i="28"/>
  <c r="H10" i="28"/>
  <c r="K13" i="28"/>
  <c r="O13" i="28"/>
  <c r="H11" i="28"/>
  <c r="H12" i="28"/>
  <c r="H4" i="28"/>
  <c r="H18" i="28" s="1"/>
  <c r="H8" i="28"/>
  <c r="H6" i="28"/>
  <c r="H9" i="28"/>
  <c r="H13" i="28"/>
  <c r="H15" i="28"/>
  <c r="H17" i="28"/>
  <c r="H19" i="28"/>
  <c r="M5" i="16"/>
  <c r="Q5" i="16"/>
  <c r="K15" i="22"/>
  <c r="E54" i="26"/>
  <c r="E50" i="26"/>
  <c r="E43" i="26"/>
  <c r="E28" i="26"/>
  <c r="E13" i="26"/>
  <c r="E4" i="26"/>
  <c r="F12" i="26"/>
  <c r="G12" i="26"/>
  <c r="F5" i="26"/>
  <c r="G5" i="26"/>
  <c r="F6" i="26"/>
  <c r="G6" i="26"/>
  <c r="F7" i="26"/>
  <c r="G7" i="26"/>
  <c r="F8" i="26"/>
  <c r="G8" i="26"/>
  <c r="F9" i="26"/>
  <c r="G9" i="26"/>
  <c r="F10" i="26"/>
  <c r="G10" i="26"/>
  <c r="F11" i="26"/>
  <c r="H11" i="26" s="1"/>
  <c r="H55" i="26" s="1"/>
  <c r="G11" i="26"/>
  <c r="R6" i="26"/>
  <c r="Q11" i="26"/>
  <c r="M11" i="26"/>
  <c r="H12" i="26"/>
  <c r="H10" i="26"/>
  <c r="H9" i="26"/>
  <c r="H8" i="26"/>
  <c r="H7" i="26"/>
  <c r="H6" i="26"/>
  <c r="H5" i="26"/>
  <c r="F4" i="26"/>
  <c r="G4" i="26"/>
  <c r="E55" i="26"/>
  <c r="G25" i="25"/>
  <c r="F25" i="25"/>
  <c r="G24" i="25"/>
  <c r="F24" i="25"/>
  <c r="G23" i="25"/>
  <c r="F23" i="25"/>
  <c r="G22" i="25"/>
  <c r="F22" i="25"/>
  <c r="G21" i="25"/>
  <c r="F21" i="25"/>
  <c r="G20" i="25"/>
  <c r="F20" i="25"/>
  <c r="G19" i="25"/>
  <c r="F19" i="25"/>
  <c r="G18" i="25"/>
  <c r="F18" i="25"/>
  <c r="G17" i="25"/>
  <c r="F17" i="25"/>
  <c r="G16" i="25"/>
  <c r="F16" i="25"/>
  <c r="G15" i="25"/>
  <c r="F15" i="25"/>
  <c r="G14" i="25"/>
  <c r="F14" i="25"/>
  <c r="G13" i="25"/>
  <c r="F13" i="25"/>
  <c r="O12" i="25"/>
  <c r="K12" i="25"/>
  <c r="G12" i="25"/>
  <c r="F12" i="25"/>
  <c r="O11" i="25"/>
  <c r="K11" i="25"/>
  <c r="G11" i="25"/>
  <c r="F11" i="25"/>
  <c r="G10" i="25"/>
  <c r="F10" i="25"/>
  <c r="G9" i="25"/>
  <c r="F9" i="25"/>
  <c r="G8" i="25"/>
  <c r="F8" i="25"/>
  <c r="G7" i="25"/>
  <c r="F7" i="25"/>
  <c r="G6" i="25"/>
  <c r="F6" i="25"/>
  <c r="R5" i="25"/>
  <c r="G5" i="25"/>
  <c r="F5" i="25"/>
  <c r="G4" i="25"/>
  <c r="F4" i="25"/>
  <c r="H56" i="26"/>
  <c r="H4" i="26"/>
  <c r="H6" i="25"/>
  <c r="H7" i="25"/>
  <c r="H8" i="25"/>
  <c r="H9" i="25"/>
  <c r="H10" i="25"/>
  <c r="H11" i="25"/>
  <c r="H12" i="25"/>
  <c r="H13" i="25"/>
  <c r="H14" i="25"/>
  <c r="H15" i="25"/>
  <c r="H16" i="25"/>
  <c r="H17" i="25"/>
  <c r="H18" i="25"/>
  <c r="H19" i="25"/>
  <c r="H20" i="25"/>
  <c r="H21" i="25"/>
  <c r="H22" i="25"/>
  <c r="H23" i="25"/>
  <c r="H24" i="25"/>
  <c r="H25" i="25"/>
  <c r="H4" i="25"/>
  <c r="H26" i="25" s="1"/>
  <c r="H5" i="25"/>
  <c r="E25" i="23"/>
  <c r="E35" i="24"/>
  <c r="O12" i="24"/>
  <c r="K12" i="24"/>
  <c r="K11" i="24"/>
  <c r="G24" i="23"/>
  <c r="F24" i="23"/>
  <c r="F23" i="23"/>
  <c r="G22" i="23"/>
  <c r="F22" i="23"/>
  <c r="H22" i="23" s="1"/>
  <c r="F21" i="23"/>
  <c r="G20" i="23"/>
  <c r="F20" i="23"/>
  <c r="F19" i="23"/>
  <c r="G18" i="23"/>
  <c r="F18" i="23"/>
  <c r="G17" i="23"/>
  <c r="G16" i="23"/>
  <c r="F16" i="23"/>
  <c r="F15" i="23"/>
  <c r="G14" i="23"/>
  <c r="F14" i="23"/>
  <c r="G13" i="23"/>
  <c r="O12" i="23"/>
  <c r="K12" i="23"/>
  <c r="G12" i="23"/>
  <c r="F12" i="23"/>
  <c r="O11" i="23"/>
  <c r="K11" i="23"/>
  <c r="G11" i="23"/>
  <c r="G10" i="23"/>
  <c r="F10" i="23"/>
  <c r="H10" i="23"/>
  <c r="F9" i="23"/>
  <c r="G8" i="23"/>
  <c r="F8" i="23"/>
  <c r="F7" i="23"/>
  <c r="G6" i="23"/>
  <c r="F6" i="23"/>
  <c r="R5" i="23"/>
  <c r="G5" i="23"/>
  <c r="F5" i="23"/>
  <c r="G4" i="23"/>
  <c r="F4" i="23"/>
  <c r="H4" i="23"/>
  <c r="H5" i="23"/>
  <c r="H12" i="23"/>
  <c r="H20" i="23"/>
  <c r="H24" i="23"/>
  <c r="H14" i="23"/>
  <c r="H16" i="23"/>
  <c r="H18" i="23"/>
  <c r="H6" i="23"/>
  <c r="H8" i="23"/>
  <c r="F11" i="23"/>
  <c r="H11" i="23" s="1"/>
  <c r="F13" i="23"/>
  <c r="H13" i="23" s="1"/>
  <c r="F17" i="23"/>
  <c r="H17" i="23" s="1"/>
  <c r="G7" i="23"/>
  <c r="H7" i="23" s="1"/>
  <c r="G9" i="23"/>
  <c r="H9" i="23" s="1"/>
  <c r="G15" i="23"/>
  <c r="H15" i="23" s="1"/>
  <c r="G19" i="23"/>
  <c r="H19" i="23" s="1"/>
  <c r="G21" i="23"/>
  <c r="H21" i="23" s="1"/>
  <c r="G23" i="23"/>
  <c r="H23" i="23" s="1"/>
  <c r="E284" i="22"/>
  <c r="H283" i="22"/>
  <c r="H282" i="22"/>
  <c r="H281" i="22"/>
  <c r="H280" i="22"/>
  <c r="H279" i="22"/>
  <c r="H278" i="22"/>
  <c r="H277" i="22"/>
  <c r="H276" i="22"/>
  <c r="H275" i="22"/>
  <c r="H274" i="22"/>
  <c r="H273" i="22"/>
  <c r="H272" i="22"/>
  <c r="H271" i="22"/>
  <c r="H270" i="22"/>
  <c r="H269" i="22"/>
  <c r="H268" i="22"/>
  <c r="H267" i="22"/>
  <c r="H266" i="22"/>
  <c r="H265" i="22"/>
  <c r="H264" i="22"/>
  <c r="H263" i="22"/>
  <c r="H262" i="22"/>
  <c r="H261" i="22"/>
  <c r="H260" i="22"/>
  <c r="H259" i="22"/>
  <c r="H258" i="22"/>
  <c r="H257" i="22"/>
  <c r="H256" i="22"/>
  <c r="H255" i="22"/>
  <c r="H254" i="22"/>
  <c r="H253" i="22"/>
  <c r="H252" i="22"/>
  <c r="H251" i="22"/>
  <c r="H250" i="22"/>
  <c r="H249" i="22"/>
  <c r="H248" i="22"/>
  <c r="H247" i="22"/>
  <c r="H246" i="22"/>
  <c r="H245" i="22"/>
  <c r="H244" i="22"/>
  <c r="H243" i="22"/>
  <c r="H242" i="22"/>
  <c r="H241" i="22"/>
  <c r="H240" i="22"/>
  <c r="H239" i="22"/>
  <c r="H238" i="22"/>
  <c r="H237" i="22"/>
  <c r="H236" i="22"/>
  <c r="H235" i="22"/>
  <c r="H234" i="22"/>
  <c r="H233" i="22"/>
  <c r="H232" i="22"/>
  <c r="H231" i="22"/>
  <c r="H230" i="22"/>
  <c r="H229" i="22"/>
  <c r="H228" i="22"/>
  <c r="H227" i="22"/>
  <c r="H226" i="22"/>
  <c r="H225" i="22"/>
  <c r="H224" i="22"/>
  <c r="H223" i="22"/>
  <c r="H222" i="22"/>
  <c r="H221" i="22"/>
  <c r="H220" i="22"/>
  <c r="H219" i="22"/>
  <c r="H218" i="22"/>
  <c r="H217" i="22"/>
  <c r="H216" i="22"/>
  <c r="H215" i="22"/>
  <c r="H214" i="22"/>
  <c r="H213" i="22"/>
  <c r="H212" i="22"/>
  <c r="H211" i="22"/>
  <c r="H210" i="22"/>
  <c r="H209" i="22"/>
  <c r="H208" i="22"/>
  <c r="H207" i="22"/>
  <c r="H206" i="22"/>
  <c r="H205" i="22"/>
  <c r="H204" i="22"/>
  <c r="H203" i="22"/>
  <c r="H202" i="22"/>
  <c r="H201" i="22"/>
  <c r="H200" i="22"/>
  <c r="H199" i="22"/>
  <c r="H198" i="22"/>
  <c r="H197" i="22"/>
  <c r="H196" i="22"/>
  <c r="H195" i="22"/>
  <c r="H194" i="22"/>
  <c r="H193" i="22"/>
  <c r="H192" i="22"/>
  <c r="H191" i="22"/>
  <c r="H190" i="22"/>
  <c r="H189" i="22"/>
  <c r="H188" i="22"/>
  <c r="H187" i="22"/>
  <c r="H186" i="22"/>
  <c r="H185" i="22"/>
  <c r="H184" i="22"/>
  <c r="H183" i="22"/>
  <c r="H182" i="22"/>
  <c r="H181" i="22"/>
  <c r="H180" i="22"/>
  <c r="H179" i="22"/>
  <c r="H178" i="22"/>
  <c r="H177" i="22"/>
  <c r="H176" i="22"/>
  <c r="H175" i="22"/>
  <c r="H174" i="22"/>
  <c r="H173" i="22"/>
  <c r="H172" i="22"/>
  <c r="H171" i="22"/>
  <c r="H170" i="22"/>
  <c r="H169" i="22"/>
  <c r="H168" i="22"/>
  <c r="H167" i="22"/>
  <c r="H166" i="22"/>
  <c r="H165" i="22"/>
  <c r="H164" i="22"/>
  <c r="H163" i="22"/>
  <c r="H162" i="22"/>
  <c r="H161" i="22"/>
  <c r="H160" i="22"/>
  <c r="H159" i="22"/>
  <c r="H158" i="22"/>
  <c r="H157" i="22"/>
  <c r="H156" i="22"/>
  <c r="H155" i="22"/>
  <c r="H154" i="22"/>
  <c r="H153" i="22"/>
  <c r="H152" i="22"/>
  <c r="H151" i="22"/>
  <c r="H150" i="22"/>
  <c r="H149" i="22"/>
  <c r="H148" i="22"/>
  <c r="H147" i="22"/>
  <c r="H146" i="22"/>
  <c r="H145" i="22"/>
  <c r="H144" i="22"/>
  <c r="H143" i="22"/>
  <c r="H142" i="22"/>
  <c r="H141" i="22"/>
  <c r="H140" i="22"/>
  <c r="H139" i="22"/>
  <c r="H138" i="22"/>
  <c r="H137" i="22"/>
  <c r="H136" i="22"/>
  <c r="H135" i="22"/>
  <c r="H134" i="22"/>
  <c r="H133" i="22"/>
  <c r="H132" i="22"/>
  <c r="H131" i="22"/>
  <c r="H130" i="22"/>
  <c r="H129" i="22"/>
  <c r="H128" i="22"/>
  <c r="H127" i="22"/>
  <c r="H126" i="22"/>
  <c r="H125" i="22"/>
  <c r="H124" i="22"/>
  <c r="H123" i="22"/>
  <c r="H122" i="22"/>
  <c r="H121" i="22"/>
  <c r="H120" i="22"/>
  <c r="H119" i="22"/>
  <c r="H118" i="22"/>
  <c r="H117" i="22"/>
  <c r="H116" i="22"/>
  <c r="H115" i="22"/>
  <c r="H114" i="22"/>
  <c r="H113" i="22"/>
  <c r="H112" i="22"/>
  <c r="H111" i="22"/>
  <c r="H110" i="22"/>
  <c r="H109" i="22"/>
  <c r="H108" i="22"/>
  <c r="H107" i="22"/>
  <c r="H106" i="22"/>
  <c r="H105" i="22"/>
  <c r="H104" i="22"/>
  <c r="H103" i="22"/>
  <c r="H102" i="22"/>
  <c r="H101" i="22"/>
  <c r="H100" i="22"/>
  <c r="H99" i="22"/>
  <c r="H98" i="22"/>
  <c r="H97" i="22"/>
  <c r="H96" i="22"/>
  <c r="H95" i="22"/>
  <c r="G90" i="22"/>
  <c r="F90" i="22"/>
  <c r="G89" i="22"/>
  <c r="F89" i="22"/>
  <c r="G88" i="22"/>
  <c r="F88" i="22"/>
  <c r="G87" i="22"/>
  <c r="F87" i="22"/>
  <c r="G86" i="22"/>
  <c r="F86" i="22"/>
  <c r="G85" i="22"/>
  <c r="F85" i="22"/>
  <c r="G84" i="22"/>
  <c r="F84" i="22"/>
  <c r="G83" i="22"/>
  <c r="F83" i="22"/>
  <c r="G82" i="22"/>
  <c r="F82" i="22"/>
  <c r="G81" i="22"/>
  <c r="F81" i="22"/>
  <c r="G80" i="22"/>
  <c r="F80" i="22"/>
  <c r="G79" i="22"/>
  <c r="F79" i="22"/>
  <c r="G78" i="22"/>
  <c r="F78" i="22"/>
  <c r="G77" i="22"/>
  <c r="F77" i="22"/>
  <c r="G76" i="22"/>
  <c r="F76" i="22"/>
  <c r="G75" i="22"/>
  <c r="F75" i="22"/>
  <c r="G74" i="22"/>
  <c r="F74" i="22"/>
  <c r="G73" i="22"/>
  <c r="F73" i="22"/>
  <c r="G72" i="22"/>
  <c r="F72" i="22"/>
  <c r="G71" i="22"/>
  <c r="F71" i="22"/>
  <c r="G70" i="22"/>
  <c r="F70" i="22"/>
  <c r="G69" i="22"/>
  <c r="F69" i="22"/>
  <c r="G68" i="22"/>
  <c r="F68" i="22"/>
  <c r="G67" i="22"/>
  <c r="F67" i="22"/>
  <c r="G66" i="22"/>
  <c r="F66" i="22"/>
  <c r="G65" i="22"/>
  <c r="F65" i="22"/>
  <c r="G64" i="22"/>
  <c r="F64" i="22"/>
  <c r="G63" i="22"/>
  <c r="F63" i="22"/>
  <c r="G62" i="22"/>
  <c r="F62" i="22"/>
  <c r="G61" i="22"/>
  <c r="F61" i="22"/>
  <c r="G60" i="22"/>
  <c r="F60" i="22"/>
  <c r="G59" i="22"/>
  <c r="F59" i="22"/>
  <c r="G58" i="22"/>
  <c r="F58" i="22"/>
  <c r="G57" i="22"/>
  <c r="F57" i="22"/>
  <c r="G56" i="22"/>
  <c r="F56" i="22"/>
  <c r="G55" i="22"/>
  <c r="F55" i="22"/>
  <c r="G54" i="22"/>
  <c r="F54" i="22"/>
  <c r="G53" i="22"/>
  <c r="F53" i="22"/>
  <c r="G52" i="22"/>
  <c r="F52" i="22"/>
  <c r="G51" i="22"/>
  <c r="F51" i="22"/>
  <c r="G50" i="22"/>
  <c r="F50" i="22"/>
  <c r="G49" i="22"/>
  <c r="F49" i="22"/>
  <c r="G48" i="22"/>
  <c r="F48" i="22"/>
  <c r="G47" i="22"/>
  <c r="F47" i="22"/>
  <c r="G46" i="22"/>
  <c r="F46" i="22"/>
  <c r="G45" i="22"/>
  <c r="F45" i="22"/>
  <c r="G44" i="22"/>
  <c r="F44" i="22"/>
  <c r="G43" i="22"/>
  <c r="F43" i="22"/>
  <c r="O15" i="22"/>
  <c r="G42" i="22"/>
  <c r="F42" i="22"/>
  <c r="G41" i="22"/>
  <c r="F41" i="22"/>
  <c r="O13" i="22"/>
  <c r="K13" i="22"/>
  <c r="G40" i="22"/>
  <c r="F40" i="22"/>
  <c r="O12" i="22"/>
  <c r="K12" i="22"/>
  <c r="G39" i="22"/>
  <c r="F39" i="22"/>
  <c r="G38" i="22"/>
  <c r="F38" i="22"/>
  <c r="G37" i="22"/>
  <c r="F37" i="22"/>
  <c r="G36" i="22"/>
  <c r="F36" i="22"/>
  <c r="G35" i="22"/>
  <c r="F35" i="22"/>
  <c r="R9" i="22"/>
  <c r="G34" i="22"/>
  <c r="F34" i="22"/>
  <c r="R8" i="22"/>
  <c r="G33" i="22"/>
  <c r="F33" i="22"/>
  <c r="R7" i="22"/>
  <c r="G32" i="22"/>
  <c r="F32" i="22"/>
  <c r="Q6" i="22"/>
  <c r="Q12" i="22" s="1"/>
  <c r="O14" i="22" s="1"/>
  <c r="M6" i="22"/>
  <c r="M12" i="22" s="1"/>
  <c r="K14" i="22" s="1"/>
  <c r="G31" i="22"/>
  <c r="F31" i="22"/>
  <c r="G30" i="22"/>
  <c r="F30" i="22"/>
  <c r="G29" i="22"/>
  <c r="F29" i="22"/>
  <c r="G28" i="22"/>
  <c r="F28" i="22"/>
  <c r="G27" i="22"/>
  <c r="F27" i="22"/>
  <c r="G26" i="22"/>
  <c r="F26" i="22"/>
  <c r="G25" i="22"/>
  <c r="F25" i="22"/>
  <c r="G24" i="22"/>
  <c r="F24" i="22"/>
  <c r="G23" i="22"/>
  <c r="F23" i="22"/>
  <c r="G22" i="22"/>
  <c r="F22" i="22"/>
  <c r="G21" i="22"/>
  <c r="H21" i="22" s="1"/>
  <c r="F21" i="22"/>
  <c r="G20" i="22"/>
  <c r="F20" i="22"/>
  <c r="G19" i="22"/>
  <c r="F19" i="22"/>
  <c r="G18" i="22"/>
  <c r="F18" i="22"/>
  <c r="G17" i="22"/>
  <c r="H17" i="22" s="1"/>
  <c r="F17" i="22"/>
  <c r="G16" i="22"/>
  <c r="F16" i="22"/>
  <c r="G15" i="22"/>
  <c r="H15" i="22" s="1"/>
  <c r="F15" i="22"/>
  <c r="G14" i="22"/>
  <c r="F14" i="22"/>
  <c r="G13" i="22"/>
  <c r="H13" i="22" s="1"/>
  <c r="F13" i="22"/>
  <c r="G12" i="22"/>
  <c r="F12" i="22"/>
  <c r="G11" i="22"/>
  <c r="H11" i="22" s="1"/>
  <c r="F11" i="22"/>
  <c r="G10" i="22"/>
  <c r="F10" i="22"/>
  <c r="G9" i="22"/>
  <c r="F9" i="22"/>
  <c r="H9" i="22" s="1"/>
  <c r="G8" i="22"/>
  <c r="F8" i="22"/>
  <c r="G7" i="22"/>
  <c r="H7" i="22" s="1"/>
  <c r="F7" i="22"/>
  <c r="G6" i="22"/>
  <c r="F6" i="22"/>
  <c r="G5" i="22"/>
  <c r="F5" i="22"/>
  <c r="H5" i="22" s="1"/>
  <c r="H6" i="22"/>
  <c r="H8" i="22"/>
  <c r="H10" i="22"/>
  <c r="H12" i="22"/>
  <c r="H14" i="22"/>
  <c r="H16" i="22"/>
  <c r="H18" i="22"/>
  <c r="H19" i="22"/>
  <c r="H20" i="22"/>
  <c r="H22" i="22"/>
  <c r="H23" i="22"/>
  <c r="H24" i="22"/>
  <c r="H25" i="22"/>
  <c r="H26" i="22"/>
  <c r="H27" i="22"/>
  <c r="H28" i="22"/>
  <c r="H29" i="22"/>
  <c r="H30" i="22"/>
  <c r="H31" i="22"/>
  <c r="H32" i="22"/>
  <c r="H34" i="22"/>
  <c r="H43" i="22"/>
  <c r="H44" i="22"/>
  <c r="H45" i="22"/>
  <c r="H46" i="22"/>
  <c r="H47" i="22"/>
  <c r="H48" i="22"/>
  <c r="H49" i="22"/>
  <c r="H50" i="22"/>
  <c r="H51" i="22"/>
  <c r="H52" i="22"/>
  <c r="H53" i="22"/>
  <c r="H54" i="22"/>
  <c r="H55" i="22"/>
  <c r="H56" i="22"/>
  <c r="H57" i="22"/>
  <c r="H58" i="22"/>
  <c r="H59" i="22"/>
  <c r="H60" i="22"/>
  <c r="H61" i="22"/>
  <c r="H62" i="22"/>
  <c r="H63" i="22"/>
  <c r="H64" i="22"/>
  <c r="H65" i="22"/>
  <c r="H66" i="22"/>
  <c r="H67" i="22"/>
  <c r="H68" i="22"/>
  <c r="H69" i="22"/>
  <c r="H70" i="22"/>
  <c r="H71" i="22"/>
  <c r="H72" i="22"/>
  <c r="H73" i="22"/>
  <c r="H74" i="22"/>
  <c r="H75" i="22"/>
  <c r="H76" i="22"/>
  <c r="H77" i="22"/>
  <c r="H78" i="22"/>
  <c r="H79" i="22"/>
  <c r="H80" i="22"/>
  <c r="H81" i="22"/>
  <c r="H82" i="22"/>
  <c r="H83" i="22"/>
  <c r="H84" i="22"/>
  <c r="H85" i="22"/>
  <c r="H86" i="22"/>
  <c r="H87" i="22"/>
  <c r="H88" i="22"/>
  <c r="H89" i="22"/>
  <c r="H90" i="22"/>
  <c r="H33" i="22"/>
  <c r="H35" i="22"/>
  <c r="H36" i="22"/>
  <c r="H37" i="22"/>
  <c r="H38" i="22"/>
  <c r="H39" i="22"/>
  <c r="H40" i="22"/>
  <c r="H41" i="22"/>
  <c r="H42" i="22"/>
  <c r="R6" i="21"/>
  <c r="C5" i="21"/>
  <c r="C6" i="21"/>
  <c r="C7" i="21"/>
  <c r="C8" i="21"/>
  <c r="C4" i="21"/>
  <c r="E4" i="21" s="1"/>
  <c r="F24" i="21"/>
  <c r="F25" i="21"/>
  <c r="F26" i="21"/>
  <c r="F27" i="21"/>
  <c r="F28" i="21"/>
  <c r="F29" i="21"/>
  <c r="F30" i="21"/>
  <c r="F31" i="21"/>
  <c r="F32" i="21"/>
  <c r="F33" i="21"/>
  <c r="F34" i="21"/>
  <c r="F35" i="21"/>
  <c r="F36" i="21"/>
  <c r="F37" i="21"/>
  <c r="F38" i="21"/>
  <c r="F39" i="21"/>
  <c r="F40" i="21"/>
  <c r="F41" i="21"/>
  <c r="F42" i="21"/>
  <c r="F43" i="21"/>
  <c r="F44" i="21"/>
  <c r="F45" i="21"/>
  <c r="F46" i="21"/>
  <c r="F47" i="21"/>
  <c r="F48" i="21"/>
  <c r="F49" i="21"/>
  <c r="G24" i="21"/>
  <c r="G25" i="21"/>
  <c r="G26" i="21"/>
  <c r="G27" i="21"/>
  <c r="G28" i="21"/>
  <c r="G29" i="21"/>
  <c r="G30" i="21"/>
  <c r="G31" i="21"/>
  <c r="G32" i="21"/>
  <c r="R7" i="21"/>
  <c r="G33" i="21"/>
  <c r="G34" i="21"/>
  <c r="H34" i="21" s="1"/>
  <c r="G35" i="21"/>
  <c r="G85" i="21"/>
  <c r="F85" i="21"/>
  <c r="G84" i="21"/>
  <c r="F84" i="21"/>
  <c r="G83" i="21"/>
  <c r="F83" i="21"/>
  <c r="G82" i="21"/>
  <c r="F82" i="21"/>
  <c r="G81" i="21"/>
  <c r="F81" i="21"/>
  <c r="G80" i="21"/>
  <c r="F80" i="21"/>
  <c r="G79" i="21"/>
  <c r="F79" i="21"/>
  <c r="G78" i="21"/>
  <c r="F78" i="21"/>
  <c r="G77" i="21"/>
  <c r="F77" i="21"/>
  <c r="G76" i="21"/>
  <c r="F76" i="21"/>
  <c r="G75" i="21"/>
  <c r="F75" i="21"/>
  <c r="G74" i="21"/>
  <c r="F74" i="21"/>
  <c r="G73" i="21"/>
  <c r="F73" i="21"/>
  <c r="G72" i="21"/>
  <c r="F72" i="21"/>
  <c r="G71" i="21"/>
  <c r="F71" i="21"/>
  <c r="G70" i="21"/>
  <c r="F70" i="21"/>
  <c r="G69" i="21"/>
  <c r="F69" i="21"/>
  <c r="G68" i="21"/>
  <c r="F68" i="21"/>
  <c r="G67" i="21"/>
  <c r="F67" i="21"/>
  <c r="G66" i="21"/>
  <c r="F66" i="21"/>
  <c r="G65" i="21"/>
  <c r="F65" i="21"/>
  <c r="G64" i="21"/>
  <c r="F64" i="21"/>
  <c r="G63" i="21"/>
  <c r="F63" i="21"/>
  <c r="G62" i="21"/>
  <c r="F62" i="21"/>
  <c r="G61" i="21"/>
  <c r="F61" i="21"/>
  <c r="G60" i="21"/>
  <c r="F60" i="21"/>
  <c r="G59" i="21"/>
  <c r="F59" i="21"/>
  <c r="G58" i="21"/>
  <c r="F58" i="21"/>
  <c r="G57" i="21"/>
  <c r="F57" i="21"/>
  <c r="G56" i="21"/>
  <c r="F56" i="21"/>
  <c r="G55" i="21"/>
  <c r="F55" i="21"/>
  <c r="G54" i="21"/>
  <c r="F54" i="21"/>
  <c r="G53" i="21"/>
  <c r="F53" i="21"/>
  <c r="G52" i="21"/>
  <c r="F52" i="21"/>
  <c r="G51" i="21"/>
  <c r="F51" i="21"/>
  <c r="G50" i="21"/>
  <c r="F50" i="21"/>
  <c r="G49" i="21"/>
  <c r="H49" i="21" s="1"/>
  <c r="G48" i="21"/>
  <c r="G47" i="21"/>
  <c r="H47" i="21"/>
  <c r="G46" i="21"/>
  <c r="G45" i="21"/>
  <c r="G44" i="21"/>
  <c r="G43" i="21"/>
  <c r="H43" i="21" s="1"/>
  <c r="G42" i="21"/>
  <c r="G41" i="21"/>
  <c r="H41" i="21"/>
  <c r="G40" i="21"/>
  <c r="G39" i="21"/>
  <c r="H39" i="21" s="1"/>
  <c r="G38" i="21"/>
  <c r="H38" i="21" s="1"/>
  <c r="G37" i="21"/>
  <c r="H37" i="21" s="1"/>
  <c r="G36" i="21"/>
  <c r="O14" i="21"/>
  <c r="K14" i="21"/>
  <c r="O12" i="21"/>
  <c r="O11" i="21"/>
  <c r="K11" i="21"/>
  <c r="E86" i="21"/>
  <c r="Q5" i="21"/>
  <c r="Q11" i="21" s="1"/>
  <c r="O13" i="21" s="1"/>
  <c r="M5" i="21"/>
  <c r="M11" i="21" s="1"/>
  <c r="K13" i="21" s="1"/>
  <c r="G4" i="21"/>
  <c r="F4" i="21"/>
  <c r="H36" i="21"/>
  <c r="H40" i="21"/>
  <c r="H42" i="21"/>
  <c r="H44" i="21"/>
  <c r="H46" i="21"/>
  <c r="H48" i="21"/>
  <c r="H35" i="21"/>
  <c r="H33" i="21"/>
  <c r="H85" i="21"/>
  <c r="H84" i="21"/>
  <c r="H32" i="21"/>
  <c r="H30" i="21"/>
  <c r="H28" i="21"/>
  <c r="H26" i="21"/>
  <c r="H24" i="21"/>
  <c r="H31" i="21"/>
  <c r="H29" i="21"/>
  <c r="H27" i="21"/>
  <c r="H25" i="21"/>
  <c r="H45" i="21"/>
  <c r="H81" i="21"/>
  <c r="H83" i="21"/>
  <c r="H82" i="21"/>
  <c r="H50" i="21"/>
  <c r="H51" i="21"/>
  <c r="H52" i="21"/>
  <c r="H53" i="21"/>
  <c r="H54" i="21"/>
  <c r="H55" i="21"/>
  <c r="H56" i="21"/>
  <c r="H57" i="21"/>
  <c r="H58" i="21"/>
  <c r="H59" i="21"/>
  <c r="H60" i="21"/>
  <c r="H61" i="21"/>
  <c r="H62" i="21"/>
  <c r="H63" i="21"/>
  <c r="H64" i="21"/>
  <c r="H65" i="21"/>
  <c r="H66" i="21"/>
  <c r="H67" i="21"/>
  <c r="H68" i="21"/>
  <c r="H69" i="21"/>
  <c r="H70" i="21"/>
  <c r="H71" i="21"/>
  <c r="H72" i="21"/>
  <c r="H73" i="21"/>
  <c r="H74" i="21"/>
  <c r="H75" i="21"/>
  <c r="H76" i="21"/>
  <c r="H77" i="21"/>
  <c r="H78" i="21"/>
  <c r="H79" i="21"/>
  <c r="H80" i="21"/>
  <c r="H4" i="21"/>
  <c r="F4" i="11"/>
  <c r="G4" i="11"/>
  <c r="H4" i="11"/>
  <c r="F5" i="11"/>
  <c r="H5" i="11" s="1"/>
  <c r="G5" i="11"/>
  <c r="F6" i="11"/>
  <c r="H6" i="11" s="1"/>
  <c r="G6" i="11"/>
  <c r="F7" i="11"/>
  <c r="G7" i="11"/>
  <c r="H7" i="11" s="1"/>
  <c r="F8" i="11"/>
  <c r="G8" i="11"/>
  <c r="H8" i="11"/>
  <c r="F9" i="11"/>
  <c r="H9" i="11" s="1"/>
  <c r="G9" i="11"/>
  <c r="F10" i="11"/>
  <c r="H10" i="11" s="1"/>
  <c r="G10" i="11"/>
  <c r="F11" i="11"/>
  <c r="G11" i="11"/>
  <c r="H11" i="11" s="1"/>
  <c r="F12" i="11"/>
  <c r="G12" i="11"/>
  <c r="H12" i="11"/>
  <c r="F13" i="11"/>
  <c r="H13" i="11" s="1"/>
  <c r="G13" i="11"/>
  <c r="F14" i="11"/>
  <c r="H14" i="11" s="1"/>
  <c r="G14" i="11"/>
  <c r="F15" i="11"/>
  <c r="G15" i="11"/>
  <c r="H15" i="11" s="1"/>
  <c r="F16" i="11"/>
  <c r="G16" i="11"/>
  <c r="H16" i="11"/>
  <c r="F17" i="11"/>
  <c r="H17" i="11" s="1"/>
  <c r="G17" i="11"/>
  <c r="F18" i="11"/>
  <c r="H18" i="11" s="1"/>
  <c r="G18" i="11"/>
  <c r="F19" i="11"/>
  <c r="G19" i="11"/>
  <c r="H19" i="11" s="1"/>
  <c r="F20" i="11"/>
  <c r="G20" i="11"/>
  <c r="H20" i="11"/>
  <c r="F21" i="11"/>
  <c r="H21" i="11" s="1"/>
  <c r="G21" i="11"/>
  <c r="F22" i="11"/>
  <c r="H22" i="11" s="1"/>
  <c r="G22" i="11"/>
  <c r="F23" i="11"/>
  <c r="G23" i="11"/>
  <c r="H23" i="11" s="1"/>
  <c r="F24" i="11"/>
  <c r="G24" i="11"/>
  <c r="H24" i="11"/>
  <c r="F25" i="11"/>
  <c r="H25" i="11" s="1"/>
  <c r="G25" i="11"/>
  <c r="F26" i="11"/>
  <c r="H26" i="11" s="1"/>
  <c r="G26" i="11"/>
  <c r="F27" i="11"/>
  <c r="G27" i="11"/>
  <c r="H27" i="11" s="1"/>
  <c r="F28" i="11"/>
  <c r="G28" i="11"/>
  <c r="H28" i="11"/>
  <c r="F29" i="11"/>
  <c r="H29" i="11" s="1"/>
  <c r="G29" i="11"/>
  <c r="F30" i="11"/>
  <c r="H30" i="11" s="1"/>
  <c r="G30" i="11"/>
  <c r="F31" i="11"/>
  <c r="G31" i="11"/>
  <c r="H31" i="11" s="1"/>
  <c r="F32" i="11"/>
  <c r="G32" i="11"/>
  <c r="H32" i="11"/>
  <c r="F33" i="11"/>
  <c r="H33" i="11" s="1"/>
  <c r="G33" i="11"/>
  <c r="F34" i="11"/>
  <c r="H34" i="11" s="1"/>
  <c r="G34" i="11"/>
  <c r="F35" i="11"/>
  <c r="G35" i="11"/>
  <c r="H35" i="11" s="1"/>
  <c r="F36" i="11"/>
  <c r="G36" i="11"/>
  <c r="H36" i="11"/>
  <c r="F37" i="11"/>
  <c r="H37" i="11" s="1"/>
  <c r="G37" i="11"/>
  <c r="F38" i="11"/>
  <c r="H38" i="11" s="1"/>
  <c r="G38" i="11"/>
  <c r="F39" i="11"/>
  <c r="G39" i="11"/>
  <c r="H39" i="11" s="1"/>
  <c r="F40" i="11"/>
  <c r="G40" i="11"/>
  <c r="H40" i="11"/>
  <c r="F41" i="11"/>
  <c r="H41" i="11" s="1"/>
  <c r="G41" i="11"/>
  <c r="F4" i="7"/>
  <c r="H4" i="7" s="1"/>
  <c r="G4" i="7"/>
  <c r="F5" i="7"/>
  <c r="H5" i="7" s="1"/>
  <c r="G5" i="7"/>
  <c r="F6" i="7"/>
  <c r="G6" i="7"/>
  <c r="H6" i="7" s="1"/>
  <c r="F7" i="7"/>
  <c r="G7" i="7"/>
  <c r="H7" i="7"/>
  <c r="F8" i="7"/>
  <c r="H8" i="7" s="1"/>
  <c r="G8" i="7"/>
  <c r="F9" i="7"/>
  <c r="H9" i="7" s="1"/>
  <c r="G9" i="7"/>
  <c r="F10" i="7"/>
  <c r="G10" i="7"/>
  <c r="H10" i="7" s="1"/>
  <c r="F11" i="7"/>
  <c r="G11" i="7"/>
  <c r="H11" i="7"/>
  <c r="F12" i="7"/>
  <c r="H12" i="7" s="1"/>
  <c r="G12" i="7"/>
  <c r="F13" i="7"/>
  <c r="H13" i="7" s="1"/>
  <c r="G13" i="7"/>
  <c r="F14" i="7"/>
  <c r="G14" i="7"/>
  <c r="H14" i="7" s="1"/>
  <c r="F15" i="7"/>
  <c r="G15" i="7"/>
  <c r="H15" i="7"/>
  <c r="F16" i="7"/>
  <c r="H16" i="7" s="1"/>
  <c r="G16" i="7"/>
  <c r="F4" i="10"/>
  <c r="H4" i="10" s="1"/>
  <c r="G4" i="10"/>
  <c r="F5" i="10"/>
  <c r="H5" i="10" s="1"/>
  <c r="G5" i="10"/>
  <c r="F6" i="10"/>
  <c r="G6" i="10"/>
  <c r="H6" i="10" s="1"/>
  <c r="F7" i="10"/>
  <c r="G7" i="10"/>
  <c r="H7" i="10"/>
  <c r="F8" i="10"/>
  <c r="H8" i="10" s="1"/>
  <c r="G8" i="10"/>
  <c r="F9" i="10"/>
  <c r="H9" i="10" s="1"/>
  <c r="G9" i="10"/>
  <c r="F10" i="10"/>
  <c r="G10" i="10"/>
  <c r="H10" i="10" s="1"/>
  <c r="F11" i="10"/>
  <c r="G11" i="10"/>
  <c r="H11" i="10"/>
  <c r="F12" i="10"/>
  <c r="H12" i="10" s="1"/>
  <c r="G12" i="10"/>
  <c r="F13" i="10"/>
  <c r="H13" i="10" s="1"/>
  <c r="G13" i="10"/>
  <c r="F14" i="10"/>
  <c r="G14" i="10"/>
  <c r="H14" i="10" s="1"/>
  <c r="F15" i="10"/>
  <c r="G15" i="10"/>
  <c r="H15" i="10"/>
  <c r="F16" i="10"/>
  <c r="H16" i="10" s="1"/>
  <c r="G16" i="10"/>
  <c r="F17" i="10"/>
  <c r="H17" i="10" s="1"/>
  <c r="G17" i="10"/>
  <c r="F18" i="10"/>
  <c r="G18" i="10"/>
  <c r="H18" i="10" s="1"/>
  <c r="F4" i="5"/>
  <c r="G4" i="5"/>
  <c r="H4" i="5" s="1"/>
  <c r="F5" i="5"/>
  <c r="G5" i="5"/>
  <c r="H5" i="5"/>
  <c r="F6" i="5"/>
  <c r="H6" i="5" s="1"/>
  <c r="G6" i="5"/>
  <c r="F7" i="5"/>
  <c r="H7" i="5" s="1"/>
  <c r="G7" i="5"/>
  <c r="F8" i="5"/>
  <c r="G8" i="5"/>
  <c r="H8" i="5" s="1"/>
  <c r="F9" i="5"/>
  <c r="G9" i="5"/>
  <c r="H9" i="5"/>
  <c r="F10" i="5"/>
  <c r="H10" i="5" s="1"/>
  <c r="G10" i="5"/>
  <c r="F11" i="5"/>
  <c r="H11" i="5" s="1"/>
  <c r="G11" i="5"/>
  <c r="F12" i="5"/>
  <c r="G12" i="5"/>
  <c r="H12" i="5" s="1"/>
  <c r="F13" i="5"/>
  <c r="G13" i="5"/>
  <c r="H13" i="5"/>
  <c r="F14" i="5"/>
  <c r="H14" i="5" s="1"/>
  <c r="G14" i="5"/>
  <c r="F15" i="5"/>
  <c r="H15" i="5" s="1"/>
  <c r="G15" i="5"/>
  <c r="F16" i="5"/>
  <c r="G16" i="5"/>
  <c r="H16" i="5" s="1"/>
  <c r="F17" i="5"/>
  <c r="G17" i="5"/>
  <c r="H17" i="5"/>
  <c r="F18" i="5"/>
  <c r="H18" i="5" s="1"/>
  <c r="G18" i="5"/>
  <c r="F19" i="5"/>
  <c r="H19" i="5" s="1"/>
  <c r="G19" i="5"/>
  <c r="F20" i="5"/>
  <c r="G20" i="5"/>
  <c r="H20" i="5" s="1"/>
  <c r="F21" i="5"/>
  <c r="G21" i="5"/>
  <c r="H21" i="5"/>
  <c r="F22" i="5"/>
  <c r="H22" i="5" s="1"/>
  <c r="G22" i="5"/>
  <c r="F23" i="5"/>
  <c r="H23" i="5" s="1"/>
  <c r="G23" i="5"/>
  <c r="F24" i="5"/>
  <c r="G24" i="5"/>
  <c r="H24" i="5" s="1"/>
  <c r="F25" i="5"/>
  <c r="G25" i="5"/>
  <c r="H25" i="5"/>
  <c r="F26" i="5"/>
  <c r="H26" i="5" s="1"/>
  <c r="G26" i="5"/>
  <c r="F27" i="5"/>
  <c r="G27" i="5"/>
  <c r="F28" i="5"/>
  <c r="G28" i="5"/>
  <c r="H28" i="5"/>
  <c r="F29" i="5"/>
  <c r="G29" i="5"/>
  <c r="H29" i="5"/>
  <c r="F30" i="5"/>
  <c r="H30" i="5" s="1"/>
  <c r="G30" i="5"/>
  <c r="F31" i="5"/>
  <c r="H31" i="5" s="1"/>
  <c r="G31" i="5"/>
  <c r="F32" i="5"/>
  <c r="G32" i="5"/>
  <c r="H32" i="5" s="1"/>
  <c r="F33" i="5"/>
  <c r="G33" i="5"/>
  <c r="H33" i="5"/>
  <c r="F34" i="5"/>
  <c r="H34" i="5" s="1"/>
  <c r="G34" i="5"/>
  <c r="F35" i="5"/>
  <c r="H35" i="5" s="1"/>
  <c r="G35" i="5"/>
  <c r="F36" i="5"/>
  <c r="G36" i="5"/>
  <c r="H36" i="5" s="1"/>
  <c r="F37" i="5"/>
  <c r="G37" i="5"/>
  <c r="H37" i="5"/>
  <c r="F38" i="5"/>
  <c r="H38" i="5" s="1"/>
  <c r="G38" i="5"/>
  <c r="F39" i="5"/>
  <c r="H39" i="5" s="1"/>
  <c r="G39" i="5"/>
  <c r="F40" i="5"/>
  <c r="G40" i="5"/>
  <c r="H40" i="5" s="1"/>
  <c r="F41" i="5"/>
  <c r="G41" i="5"/>
  <c r="H41" i="5"/>
  <c r="F42" i="5"/>
  <c r="H42" i="5" s="1"/>
  <c r="G42" i="5"/>
  <c r="F43" i="5"/>
  <c r="H43" i="5" s="1"/>
  <c r="G43" i="5"/>
  <c r="F44" i="5"/>
  <c r="G44" i="5"/>
  <c r="H44" i="5" s="1"/>
  <c r="F45" i="5"/>
  <c r="G45" i="5"/>
  <c r="H45" i="5"/>
  <c r="F46" i="5"/>
  <c r="H46" i="5" s="1"/>
  <c r="G46" i="5"/>
  <c r="F47" i="5"/>
  <c r="H47" i="5" s="1"/>
  <c r="G47" i="5"/>
  <c r="F48" i="5"/>
  <c r="G48" i="5"/>
  <c r="H48" i="5" s="1"/>
  <c r="F49" i="5"/>
  <c r="G49" i="5"/>
  <c r="H49" i="5"/>
  <c r="F50" i="5"/>
  <c r="H50" i="5" s="1"/>
  <c r="G50" i="5"/>
  <c r="F51" i="5"/>
  <c r="H51" i="5" s="1"/>
  <c r="G51" i="5"/>
  <c r="F52" i="5"/>
  <c r="G52" i="5"/>
  <c r="H52" i="5" s="1"/>
  <c r="F53" i="5"/>
  <c r="G53" i="5"/>
  <c r="H53" i="5"/>
  <c r="F54" i="5"/>
  <c r="H54" i="5" s="1"/>
  <c r="G54" i="5"/>
  <c r="F55" i="5"/>
  <c r="H55" i="5" s="1"/>
  <c r="G55" i="5"/>
  <c r="F56" i="5"/>
  <c r="G56" i="5"/>
  <c r="H56" i="5" s="1"/>
  <c r="F57" i="5"/>
  <c r="G57" i="5"/>
  <c r="H57" i="5"/>
  <c r="F58" i="5"/>
  <c r="H58" i="5" s="1"/>
  <c r="G58" i="5"/>
  <c r="F59" i="5"/>
  <c r="H59" i="5" s="1"/>
  <c r="G59" i="5"/>
  <c r="F60" i="5"/>
  <c r="G60" i="5"/>
  <c r="H60" i="5" s="1"/>
  <c r="F61" i="5"/>
  <c r="G61" i="5"/>
  <c r="H61" i="5"/>
  <c r="F62" i="5"/>
  <c r="H62" i="5" s="1"/>
  <c r="G62" i="5"/>
  <c r="F63" i="5"/>
  <c r="H63" i="5" s="1"/>
  <c r="G63" i="5"/>
  <c r="F64" i="5"/>
  <c r="G64" i="5"/>
  <c r="H64" i="5" s="1"/>
  <c r="F65" i="5"/>
  <c r="G65" i="5"/>
  <c r="H65" i="5"/>
  <c r="F66" i="5"/>
  <c r="H66" i="5" s="1"/>
  <c r="G66" i="5"/>
  <c r="F67" i="5"/>
  <c r="H67" i="5" s="1"/>
  <c r="G67" i="5"/>
  <c r="F68" i="5"/>
  <c r="G68" i="5"/>
  <c r="H68" i="5" s="1"/>
  <c r="F69" i="5"/>
  <c r="G69" i="5"/>
  <c r="H69" i="5"/>
  <c r="F70" i="5"/>
  <c r="H70" i="5" s="1"/>
  <c r="G70" i="5"/>
  <c r="F71" i="5"/>
  <c r="H71" i="5" s="1"/>
  <c r="G71" i="5"/>
  <c r="F72" i="5"/>
  <c r="G72" i="5"/>
  <c r="H72" i="5" s="1"/>
  <c r="F73" i="5"/>
  <c r="G73" i="5"/>
  <c r="H73" i="5"/>
  <c r="F74" i="5"/>
  <c r="H74" i="5" s="1"/>
  <c r="G74" i="5"/>
  <c r="F75" i="5"/>
  <c r="H75" i="5" s="1"/>
  <c r="G75" i="5"/>
  <c r="F76" i="5"/>
  <c r="G76" i="5"/>
  <c r="H76" i="5" s="1"/>
  <c r="F77" i="5"/>
  <c r="G77" i="5"/>
  <c r="H77" i="5"/>
  <c r="F78" i="5"/>
  <c r="H78" i="5" s="1"/>
  <c r="G78" i="5"/>
  <c r="F79" i="5"/>
  <c r="H79" i="5" s="1"/>
  <c r="G79" i="5"/>
  <c r="F80" i="5"/>
  <c r="G80" i="5"/>
  <c r="H80" i="5" s="1"/>
  <c r="F81" i="5"/>
  <c r="G81" i="5"/>
  <c r="H81" i="5"/>
  <c r="F82" i="5"/>
  <c r="H82" i="5" s="1"/>
  <c r="G82" i="5"/>
  <c r="F83" i="5"/>
  <c r="H83" i="5" s="1"/>
  <c r="G83" i="5"/>
  <c r="F84" i="5"/>
  <c r="G84" i="5"/>
  <c r="H84" i="5" s="1"/>
  <c r="F85" i="5"/>
  <c r="G85" i="5"/>
  <c r="H85" i="5"/>
  <c r="F86" i="5"/>
  <c r="H86" i="5" s="1"/>
  <c r="G86" i="5"/>
  <c r="F87" i="5"/>
  <c r="H87" i="5" s="1"/>
  <c r="G87" i="5"/>
  <c r="F88" i="5"/>
  <c r="G88" i="5"/>
  <c r="H88" i="5" s="1"/>
  <c r="F89" i="5"/>
  <c r="G89" i="5"/>
  <c r="H89" i="5"/>
  <c r="F90" i="5"/>
  <c r="H90" i="5" s="1"/>
  <c r="G90" i="5"/>
  <c r="F91" i="5"/>
  <c r="H91" i="5" s="1"/>
  <c r="G91" i="5"/>
  <c r="F92" i="5"/>
  <c r="G92" i="5"/>
  <c r="H92" i="5" s="1"/>
  <c r="F93" i="5"/>
  <c r="G93" i="5"/>
  <c r="H93" i="5"/>
  <c r="F94" i="5"/>
  <c r="H94" i="5" s="1"/>
  <c r="G94" i="5"/>
  <c r="F95" i="5"/>
  <c r="H95" i="5" s="1"/>
  <c r="G95" i="5"/>
  <c r="F96" i="5"/>
  <c r="G96" i="5"/>
  <c r="H96" i="5" s="1"/>
  <c r="F97" i="5"/>
  <c r="G97" i="5"/>
  <c r="H97" i="5"/>
  <c r="F98" i="5"/>
  <c r="H98" i="5" s="1"/>
  <c r="G98" i="5"/>
  <c r="F99" i="5"/>
  <c r="H99" i="5" s="1"/>
  <c r="G99" i="5"/>
  <c r="F100" i="5"/>
  <c r="G100" i="5"/>
  <c r="H100" i="5" s="1"/>
  <c r="F101" i="5"/>
  <c r="G101" i="5"/>
  <c r="H101" i="5"/>
  <c r="F102" i="5"/>
  <c r="H102" i="5" s="1"/>
  <c r="G102" i="5"/>
  <c r="F103" i="5"/>
  <c r="H103" i="5" s="1"/>
  <c r="G103" i="5"/>
  <c r="F104" i="5"/>
  <c r="G104" i="5"/>
  <c r="H104" i="5" s="1"/>
  <c r="F105" i="5"/>
  <c r="G105" i="5"/>
  <c r="H105" i="5"/>
  <c r="F106" i="5"/>
  <c r="H106" i="5" s="1"/>
  <c r="G106" i="5"/>
  <c r="F107" i="5"/>
  <c r="H107" i="5" s="1"/>
  <c r="G107" i="5"/>
  <c r="F108" i="5"/>
  <c r="G108" i="5"/>
  <c r="H108" i="5" s="1"/>
  <c r="F109" i="5"/>
  <c r="G109" i="5"/>
  <c r="H109" i="5"/>
  <c r="F110" i="5"/>
  <c r="H110" i="5" s="1"/>
  <c r="G110" i="5"/>
  <c r="F111" i="5"/>
  <c r="H111" i="5" s="1"/>
  <c r="G111" i="5"/>
  <c r="F112" i="5"/>
  <c r="G112" i="5"/>
  <c r="H112" i="5" s="1"/>
  <c r="F113" i="5"/>
  <c r="G113" i="5"/>
  <c r="H113" i="5"/>
  <c r="F114" i="5"/>
  <c r="H114" i="5" s="1"/>
  <c r="G114" i="5"/>
  <c r="F115" i="5"/>
  <c r="H115" i="5" s="1"/>
  <c r="G115" i="5"/>
  <c r="F116" i="5"/>
  <c r="G116" i="5"/>
  <c r="H116" i="5" s="1"/>
  <c r="F117" i="5"/>
  <c r="G117" i="5"/>
  <c r="H117" i="5"/>
  <c r="F118" i="5"/>
  <c r="H118" i="5" s="1"/>
  <c r="G118" i="5"/>
  <c r="F119" i="5"/>
  <c r="H119" i="5" s="1"/>
  <c r="G119" i="5"/>
  <c r="F120" i="5"/>
  <c r="G120" i="5"/>
  <c r="H120" i="5" s="1"/>
  <c r="F121" i="5"/>
  <c r="G121" i="5"/>
  <c r="H121" i="5"/>
  <c r="F122" i="5"/>
  <c r="H122" i="5" s="1"/>
  <c r="G122" i="5"/>
  <c r="F123" i="5"/>
  <c r="H123" i="5" s="1"/>
  <c r="G123" i="5"/>
  <c r="F124" i="5"/>
  <c r="G124" i="5"/>
  <c r="H124" i="5" s="1"/>
  <c r="F125" i="5"/>
  <c r="G125" i="5"/>
  <c r="H125" i="5"/>
  <c r="F126" i="5"/>
  <c r="H126" i="5" s="1"/>
  <c r="G126" i="5"/>
  <c r="F127" i="5"/>
  <c r="H127" i="5" s="1"/>
  <c r="G127" i="5"/>
  <c r="F128" i="5"/>
  <c r="G128" i="5"/>
  <c r="H128" i="5" s="1"/>
  <c r="F129" i="5"/>
  <c r="G129" i="5"/>
  <c r="H129" i="5"/>
  <c r="F130" i="5"/>
  <c r="H130" i="5" s="1"/>
  <c r="G130" i="5"/>
  <c r="F131" i="5"/>
  <c r="H131" i="5" s="1"/>
  <c r="G131" i="5"/>
  <c r="F132" i="5"/>
  <c r="G132" i="5"/>
  <c r="H132" i="5" s="1"/>
  <c r="F133" i="5"/>
  <c r="G133" i="5"/>
  <c r="H133" i="5"/>
  <c r="F134" i="5"/>
  <c r="H134" i="5" s="1"/>
  <c r="G134" i="5"/>
  <c r="F135" i="5"/>
  <c r="H135" i="5" s="1"/>
  <c r="G135" i="5"/>
  <c r="F136" i="5"/>
  <c r="G136" i="5"/>
  <c r="H136" i="5" s="1"/>
  <c r="F137" i="5"/>
  <c r="G137" i="5"/>
  <c r="H137" i="5"/>
  <c r="F138" i="5"/>
  <c r="H138" i="5" s="1"/>
  <c r="G138" i="5"/>
  <c r="F139" i="5"/>
  <c r="H139" i="5" s="1"/>
  <c r="G139" i="5"/>
  <c r="F140" i="5"/>
  <c r="G140" i="5"/>
  <c r="H140" i="5" s="1"/>
  <c r="F141" i="5"/>
  <c r="G141" i="5"/>
  <c r="H141" i="5"/>
  <c r="F142" i="5"/>
  <c r="H142" i="5" s="1"/>
  <c r="G142" i="5"/>
  <c r="F143" i="5"/>
  <c r="H143" i="5" s="1"/>
  <c r="G143" i="5"/>
  <c r="F144" i="5"/>
  <c r="G144" i="5"/>
  <c r="H144" i="5" s="1"/>
  <c r="F145" i="5"/>
  <c r="G145" i="5"/>
  <c r="H145" i="5"/>
  <c r="F146" i="5"/>
  <c r="H146" i="5" s="1"/>
  <c r="G146" i="5"/>
  <c r="F147" i="5"/>
  <c r="H147" i="5" s="1"/>
  <c r="G147" i="5"/>
  <c r="F148" i="5"/>
  <c r="G148" i="5"/>
  <c r="H148" i="5" s="1"/>
  <c r="F149" i="5"/>
  <c r="G149" i="5"/>
  <c r="H149" i="5"/>
  <c r="F150" i="5"/>
  <c r="H150" i="5" s="1"/>
  <c r="G150" i="5"/>
  <c r="F151" i="5"/>
  <c r="H151" i="5" s="1"/>
  <c r="G151" i="5"/>
  <c r="F9" i="19"/>
  <c r="G9" i="19"/>
  <c r="F10" i="19"/>
  <c r="G10" i="19"/>
  <c r="F11" i="19"/>
  <c r="G11" i="19"/>
  <c r="F12" i="19"/>
  <c r="G12" i="19"/>
  <c r="F13" i="19"/>
  <c r="G13" i="19"/>
  <c r="F14" i="19"/>
  <c r="G14" i="19"/>
  <c r="F15" i="19"/>
  <c r="G15" i="19"/>
  <c r="F16" i="19"/>
  <c r="G16" i="19"/>
  <c r="F17" i="19"/>
  <c r="G17" i="19"/>
  <c r="F5" i="19"/>
  <c r="G5" i="19"/>
  <c r="F6" i="19"/>
  <c r="G6" i="19"/>
  <c r="F7" i="19"/>
  <c r="G7" i="19"/>
  <c r="F8" i="19"/>
  <c r="H8" i="19" s="1"/>
  <c r="H33" i="19" s="1"/>
  <c r="G8" i="19"/>
  <c r="E31" i="19"/>
  <c r="E30" i="19"/>
  <c r="E29" i="19"/>
  <c r="E28" i="19"/>
  <c r="E27" i="19"/>
  <c r="E26" i="19"/>
  <c r="E25" i="19"/>
  <c r="E24" i="19"/>
  <c r="E23" i="19"/>
  <c r="E22" i="19"/>
  <c r="E21" i="19"/>
  <c r="E20" i="19"/>
  <c r="E19" i="19"/>
  <c r="E18" i="19"/>
  <c r="E17" i="19"/>
  <c r="E16" i="19"/>
  <c r="E15" i="19"/>
  <c r="E14" i="19"/>
  <c r="E13" i="19"/>
  <c r="E12" i="19"/>
  <c r="E11" i="19"/>
  <c r="E10" i="19"/>
  <c r="E9" i="19"/>
  <c r="E32" i="19" s="1"/>
  <c r="E5" i="19"/>
  <c r="E6" i="19"/>
  <c r="E7" i="19"/>
  <c r="E4" i="19"/>
  <c r="H86" i="21"/>
  <c r="G31" i="19"/>
  <c r="F31" i="19"/>
  <c r="G30" i="19"/>
  <c r="F30" i="19"/>
  <c r="G29" i="19"/>
  <c r="F29" i="19"/>
  <c r="G28" i="19"/>
  <c r="F28" i="19"/>
  <c r="H28" i="19" s="1"/>
  <c r="G27" i="19"/>
  <c r="F27" i="19"/>
  <c r="G26" i="19"/>
  <c r="F26" i="19"/>
  <c r="H26" i="19" s="1"/>
  <c r="G25" i="19"/>
  <c r="F25" i="19"/>
  <c r="G24" i="19"/>
  <c r="F24" i="19"/>
  <c r="H24" i="19" s="1"/>
  <c r="G23" i="19"/>
  <c r="F23" i="19"/>
  <c r="G22" i="19"/>
  <c r="F22" i="19"/>
  <c r="G21" i="19"/>
  <c r="F21" i="19"/>
  <c r="G20" i="19"/>
  <c r="F20" i="19"/>
  <c r="G19" i="19"/>
  <c r="F19" i="19"/>
  <c r="O15" i="19"/>
  <c r="K15" i="19"/>
  <c r="O13" i="19"/>
  <c r="K13" i="19"/>
  <c r="O12" i="19"/>
  <c r="K12" i="19"/>
  <c r="Q5" i="19"/>
  <c r="Q12" i="19" s="1"/>
  <c r="O14" i="19" s="1"/>
  <c r="M5" i="19"/>
  <c r="M12" i="19"/>
  <c r="G18" i="19"/>
  <c r="F18" i="19"/>
  <c r="R7" i="19"/>
  <c r="R6" i="19"/>
  <c r="G4" i="19"/>
  <c r="F4" i="19"/>
  <c r="H19" i="19"/>
  <c r="H21" i="19"/>
  <c r="H23" i="19"/>
  <c r="H25" i="19"/>
  <c r="H20" i="19"/>
  <c r="H22" i="19"/>
  <c r="K14" i="19"/>
  <c r="H7" i="19"/>
  <c r="H4" i="19"/>
  <c r="H5" i="19"/>
  <c r="H6" i="19"/>
  <c r="H9" i="19"/>
  <c r="H10" i="19"/>
  <c r="H11" i="19"/>
  <c r="H12" i="19"/>
  <c r="H13" i="19"/>
  <c r="H14" i="19"/>
  <c r="H15" i="19"/>
  <c r="H16" i="19"/>
  <c r="H17" i="19"/>
  <c r="H18" i="19"/>
  <c r="H27" i="19"/>
  <c r="H29" i="19"/>
  <c r="H30" i="19"/>
  <c r="H31" i="19"/>
  <c r="F10" i="16"/>
  <c r="G10" i="16"/>
  <c r="F11" i="16"/>
  <c r="G11" i="16"/>
  <c r="F12" i="16"/>
  <c r="G12" i="16"/>
  <c r="F13" i="16"/>
  <c r="G13" i="16"/>
  <c r="F14" i="16"/>
  <c r="G14" i="16"/>
  <c r="F15" i="16"/>
  <c r="G15" i="16"/>
  <c r="F16" i="16"/>
  <c r="G16" i="16"/>
  <c r="F17" i="16"/>
  <c r="G17" i="16"/>
  <c r="F18" i="16"/>
  <c r="G18" i="16"/>
  <c r="F19" i="16"/>
  <c r="G19" i="16"/>
  <c r="F20" i="16"/>
  <c r="G20" i="16"/>
  <c r="F21" i="16"/>
  <c r="G21" i="16"/>
  <c r="F22" i="16"/>
  <c r="G22" i="16"/>
  <c r="F23" i="16"/>
  <c r="G23" i="16"/>
  <c r="F24" i="16"/>
  <c r="G24" i="16"/>
  <c r="F25" i="16"/>
  <c r="G25" i="16"/>
  <c r="F9" i="17"/>
  <c r="H9" i="17" s="1"/>
  <c r="G9" i="17"/>
  <c r="F10" i="17"/>
  <c r="G10" i="17"/>
  <c r="H10" i="17" s="1"/>
  <c r="F11" i="17"/>
  <c r="H11" i="17" s="1"/>
  <c r="G11" i="17"/>
  <c r="F12" i="17"/>
  <c r="G12" i="17"/>
  <c r="H12" i="17" s="1"/>
  <c r="F13" i="17"/>
  <c r="G13" i="17"/>
  <c r="F14" i="17"/>
  <c r="G14" i="17"/>
  <c r="H14" i="17" s="1"/>
  <c r="F15" i="17"/>
  <c r="G15" i="17"/>
  <c r="F16" i="17"/>
  <c r="G16" i="17"/>
  <c r="F17" i="17"/>
  <c r="H17" i="17" s="1"/>
  <c r="G17" i="17"/>
  <c r="F18" i="17"/>
  <c r="G18" i="17"/>
  <c r="F19" i="17"/>
  <c r="G19" i="17"/>
  <c r="F20" i="17"/>
  <c r="G20" i="17"/>
  <c r="F21" i="17"/>
  <c r="G21" i="17"/>
  <c r="F22" i="17"/>
  <c r="G22" i="17"/>
  <c r="F23" i="17"/>
  <c r="G23" i="17"/>
  <c r="F24" i="17"/>
  <c r="G24" i="17"/>
  <c r="H24" i="17" s="1"/>
  <c r="F25" i="17"/>
  <c r="H25" i="17" s="1"/>
  <c r="G25" i="17"/>
  <c r="F26" i="17"/>
  <c r="G26" i="17"/>
  <c r="F27" i="17"/>
  <c r="G27" i="17"/>
  <c r="F28" i="17"/>
  <c r="G28" i="17"/>
  <c r="F5" i="17"/>
  <c r="H5" i="17" s="1"/>
  <c r="G5" i="17"/>
  <c r="F6" i="17"/>
  <c r="G6" i="17"/>
  <c r="H6" i="17" s="1"/>
  <c r="F7" i="17"/>
  <c r="H7" i="17" s="1"/>
  <c r="G7" i="17"/>
  <c r="F8" i="17"/>
  <c r="G8" i="17"/>
  <c r="H8" i="17" s="1"/>
  <c r="O15" i="17"/>
  <c r="K15" i="17"/>
  <c r="O13" i="17"/>
  <c r="K13" i="17"/>
  <c r="O12" i="17"/>
  <c r="K12" i="17"/>
  <c r="Q5" i="17"/>
  <c r="Q12" i="17"/>
  <c r="M5" i="17"/>
  <c r="M12" i="17" s="1"/>
  <c r="K14" i="17" s="1"/>
  <c r="H28" i="17"/>
  <c r="H18" i="17"/>
  <c r="H25" i="16"/>
  <c r="H23" i="16"/>
  <c r="H17" i="16"/>
  <c r="H15" i="16"/>
  <c r="H26" i="17"/>
  <c r="H22" i="17"/>
  <c r="H20" i="17"/>
  <c r="H16" i="17"/>
  <c r="H23" i="17"/>
  <c r="H21" i="17"/>
  <c r="H15" i="17"/>
  <c r="H13" i="17"/>
  <c r="H27" i="17"/>
  <c r="H19" i="17"/>
  <c r="H24" i="16"/>
  <c r="H22" i="16"/>
  <c r="H20" i="16"/>
  <c r="H18" i="16"/>
  <c r="H16" i="16"/>
  <c r="H14" i="16"/>
  <c r="H10" i="16"/>
  <c r="H12" i="16"/>
  <c r="H19" i="16"/>
  <c r="H21" i="16"/>
  <c r="H13" i="16"/>
  <c r="H11" i="16"/>
  <c r="O14" i="17"/>
  <c r="E30" i="17"/>
  <c r="G29" i="17"/>
  <c r="F29" i="17"/>
  <c r="R7" i="17"/>
  <c r="R6" i="17"/>
  <c r="G4" i="17"/>
  <c r="F4" i="17"/>
  <c r="G5" i="16"/>
  <c r="G6" i="16"/>
  <c r="G7" i="16"/>
  <c r="G8" i="16"/>
  <c r="G9" i="16"/>
  <c r="F5" i="16"/>
  <c r="F6" i="16"/>
  <c r="F7" i="16"/>
  <c r="F8" i="16"/>
  <c r="H8" i="16" s="1"/>
  <c r="F9" i="16"/>
  <c r="O15" i="16"/>
  <c r="K15" i="16"/>
  <c r="O13" i="16"/>
  <c r="K13" i="16"/>
  <c r="O12" i="16"/>
  <c r="K12" i="16"/>
  <c r="Q12" i="16"/>
  <c r="O14" i="16" s="1"/>
  <c r="M12" i="16"/>
  <c r="E27" i="16"/>
  <c r="G26" i="16"/>
  <c r="F26" i="16"/>
  <c r="H26" i="16" s="1"/>
  <c r="R7" i="16"/>
  <c r="G4" i="16"/>
  <c r="H4" i="17"/>
  <c r="H30" i="17" s="1"/>
  <c r="H29" i="17"/>
  <c r="K14" i="16"/>
  <c r="H5" i="16"/>
  <c r="F4" i="16"/>
  <c r="H4" i="16" s="1"/>
  <c r="H27" i="16" s="1"/>
  <c r="H6" i="16"/>
  <c r="H7" i="16"/>
  <c r="H9" i="16"/>
  <c r="O12" i="15"/>
  <c r="K12" i="15"/>
  <c r="K14" i="15" s="1"/>
  <c r="O15" i="15"/>
  <c r="K15" i="15"/>
  <c r="O13" i="15"/>
  <c r="K13" i="15"/>
  <c r="M5" i="15"/>
  <c r="M12" i="15" s="1"/>
  <c r="Q5" i="15"/>
  <c r="Q12" i="15"/>
  <c r="O14" i="15"/>
  <c r="E27" i="15"/>
  <c r="G25" i="15"/>
  <c r="F26" i="15"/>
  <c r="G8" i="15"/>
  <c r="F8" i="15"/>
  <c r="R7" i="15"/>
  <c r="R6" i="15"/>
  <c r="G7" i="15"/>
  <c r="G6" i="15"/>
  <c r="F6" i="15"/>
  <c r="G5" i="15"/>
  <c r="F5" i="15"/>
  <c r="H5" i="15" s="1"/>
  <c r="G4" i="15"/>
  <c r="F4" i="15"/>
  <c r="H4" i="15" s="1"/>
  <c r="F27" i="14"/>
  <c r="F14" i="14"/>
  <c r="H14" i="14" s="1"/>
  <c r="F22" i="14"/>
  <c r="K11" i="14"/>
  <c r="G27" i="14"/>
  <c r="F10" i="14"/>
  <c r="Q5" i="14"/>
  <c r="Q11" i="14" s="1"/>
  <c r="O13" i="14" s="1"/>
  <c r="M5" i="14"/>
  <c r="M11" i="14"/>
  <c r="K13" i="14" s="1"/>
  <c r="H8" i="15"/>
  <c r="K12" i="14"/>
  <c r="F21" i="14"/>
  <c r="F13" i="14"/>
  <c r="H13" i="14" s="1"/>
  <c r="F26" i="14"/>
  <c r="F18" i="14"/>
  <c r="F9" i="14"/>
  <c r="H27" i="14"/>
  <c r="G23" i="14"/>
  <c r="F17" i="14"/>
  <c r="F7" i="14"/>
  <c r="O12" i="14"/>
  <c r="G19" i="14"/>
  <c r="G16" i="14"/>
  <c r="G11" i="14"/>
  <c r="G8" i="14"/>
  <c r="G25" i="14"/>
  <c r="G22" i="14"/>
  <c r="H22" i="14" s="1"/>
  <c r="F19" i="14"/>
  <c r="G17" i="14"/>
  <c r="F16" i="14"/>
  <c r="G14" i="14"/>
  <c r="F11" i="14"/>
  <c r="G9" i="14"/>
  <c r="F8" i="14"/>
  <c r="H8" i="14" s="1"/>
  <c r="G26" i="14"/>
  <c r="F25" i="14"/>
  <c r="G20" i="14"/>
  <c r="H20" i="14" s="1"/>
  <c r="G15" i="14"/>
  <c r="G12" i="14"/>
  <c r="G10" i="14"/>
  <c r="H10" i="14"/>
  <c r="K14" i="14"/>
  <c r="O14" i="14"/>
  <c r="F23" i="14"/>
  <c r="G21" i="14"/>
  <c r="H21" i="14" s="1"/>
  <c r="F20" i="14"/>
  <c r="G18" i="14"/>
  <c r="F15" i="14"/>
  <c r="H15" i="14" s="1"/>
  <c r="G13" i="14"/>
  <c r="F12" i="14"/>
  <c r="H12" i="14" s="1"/>
  <c r="H6" i="15"/>
  <c r="F7" i="15"/>
  <c r="H7" i="15"/>
  <c r="F9" i="15"/>
  <c r="H9" i="15" s="1"/>
  <c r="G10" i="15"/>
  <c r="F11" i="15"/>
  <c r="G12" i="15"/>
  <c r="F13" i="15"/>
  <c r="G14" i="15"/>
  <c r="H14" i="15" s="1"/>
  <c r="F15" i="15"/>
  <c r="G16" i="15"/>
  <c r="F17" i="15"/>
  <c r="G18" i="15"/>
  <c r="F19" i="15"/>
  <c r="G20" i="15"/>
  <c r="F21" i="15"/>
  <c r="H21" i="15" s="1"/>
  <c r="G22" i="15"/>
  <c r="F23" i="15"/>
  <c r="G24" i="15"/>
  <c r="F25" i="15"/>
  <c r="H25" i="15" s="1"/>
  <c r="G26" i="15"/>
  <c r="H26" i="15"/>
  <c r="G9" i="15"/>
  <c r="F10" i="15"/>
  <c r="H10" i="15" s="1"/>
  <c r="G11" i="15"/>
  <c r="F12" i="15"/>
  <c r="G13" i="15"/>
  <c r="F14" i="15"/>
  <c r="G15" i="15"/>
  <c r="F16" i="15"/>
  <c r="G17" i="15"/>
  <c r="F18" i="15"/>
  <c r="H18" i="15"/>
  <c r="G19" i="15"/>
  <c r="H19" i="15" s="1"/>
  <c r="F20" i="15"/>
  <c r="G21" i="15"/>
  <c r="F22" i="15"/>
  <c r="H22" i="15" s="1"/>
  <c r="G23" i="15"/>
  <c r="F24" i="15"/>
  <c r="H23" i="14"/>
  <c r="H18" i="14"/>
  <c r="H26" i="14"/>
  <c r="H9" i="14"/>
  <c r="H17" i="14"/>
  <c r="H24" i="15"/>
  <c r="H20" i="15"/>
  <c r="H16" i="15"/>
  <c r="H12" i="15"/>
  <c r="H25" i="14"/>
  <c r="H16" i="14"/>
  <c r="H19" i="14"/>
  <c r="H11" i="14"/>
  <c r="H13" i="15"/>
  <c r="H23" i="15"/>
  <c r="H17" i="15"/>
  <c r="H15" i="15"/>
  <c r="H11" i="15"/>
  <c r="E28" i="14"/>
  <c r="R7" i="14"/>
  <c r="R6" i="14"/>
  <c r="G6" i="14"/>
  <c r="G5" i="14"/>
  <c r="H5" i="14" s="1"/>
  <c r="F5" i="14"/>
  <c r="G4" i="14"/>
  <c r="F4" i="14"/>
  <c r="H4" i="14" s="1"/>
  <c r="F6" i="14"/>
  <c r="H6" i="14" s="1"/>
  <c r="G24" i="14"/>
  <c r="G7" i="14"/>
  <c r="F24" i="14"/>
  <c r="H24" i="14" s="1"/>
  <c r="H7" i="14"/>
  <c r="E27" i="13"/>
  <c r="O11" i="12"/>
  <c r="K11" i="12"/>
  <c r="G8" i="12"/>
  <c r="K8" i="12"/>
  <c r="F9" i="12" s="1"/>
  <c r="G5" i="12"/>
  <c r="F6" i="12"/>
  <c r="Q5" i="12"/>
  <c r="Q11" i="12"/>
  <c r="O13" i="12" s="1"/>
  <c r="E29" i="12"/>
  <c r="R7" i="12"/>
  <c r="R6" i="12"/>
  <c r="G4" i="12"/>
  <c r="F53" i="12"/>
  <c r="H53" i="12" s="1"/>
  <c r="F45" i="12"/>
  <c r="H45" i="12"/>
  <c r="F37" i="12"/>
  <c r="H37" i="12" s="1"/>
  <c r="F43" i="12"/>
  <c r="H43" i="12"/>
  <c r="F44" i="12"/>
  <c r="H44" i="12" s="1"/>
  <c r="F54" i="12"/>
  <c r="H54" i="12"/>
  <c r="F46" i="12"/>
  <c r="H46" i="12" s="1"/>
  <c r="F38" i="12"/>
  <c r="H38" i="12"/>
  <c r="F51" i="12"/>
  <c r="H51" i="12" s="1"/>
  <c r="F52" i="12"/>
  <c r="H52" i="12"/>
  <c r="F40" i="12"/>
  <c r="H40" i="12" s="1"/>
  <c r="G28" i="12"/>
  <c r="K12" i="12"/>
  <c r="O14" i="12"/>
  <c r="F7" i="12"/>
  <c r="F5" i="12"/>
  <c r="H5" i="12" s="1"/>
  <c r="F22" i="12"/>
  <c r="F20" i="12"/>
  <c r="F14" i="12"/>
  <c r="H14" i="12" s="1"/>
  <c r="F12" i="12"/>
  <c r="H12" i="12" s="1"/>
  <c r="G6" i="12"/>
  <c r="H6" i="12" s="1"/>
  <c r="G27" i="12"/>
  <c r="G25" i="12"/>
  <c r="G23" i="12"/>
  <c r="G21" i="12"/>
  <c r="G19" i="12"/>
  <c r="G17" i="12"/>
  <c r="G15" i="12"/>
  <c r="G13" i="12"/>
  <c r="G11" i="12"/>
  <c r="G9" i="12"/>
  <c r="O12" i="12"/>
  <c r="F4" i="12"/>
  <c r="H4" i="12"/>
  <c r="F23" i="12"/>
  <c r="H23" i="12" s="1"/>
  <c r="F21" i="12"/>
  <c r="H21" i="12" s="1"/>
  <c r="F15" i="12"/>
  <c r="H15" i="12" s="1"/>
  <c r="F13" i="12"/>
  <c r="H13" i="12" s="1"/>
  <c r="G7" i="12"/>
  <c r="H7" i="12"/>
  <c r="G26" i="12"/>
  <c r="G24" i="12"/>
  <c r="G22" i="12"/>
  <c r="G20" i="12"/>
  <c r="G18" i="12"/>
  <c r="G16" i="12"/>
  <c r="G14" i="12"/>
  <c r="G12" i="12"/>
  <c r="G10" i="12"/>
  <c r="H22" i="12"/>
  <c r="H20" i="12"/>
  <c r="K12" i="5"/>
  <c r="R9" i="1"/>
  <c r="E40" i="11"/>
  <c r="E39" i="11"/>
  <c r="E38" i="11"/>
  <c r="E35" i="11"/>
  <c r="E34" i="11"/>
  <c r="E33" i="11"/>
  <c r="E32" i="11"/>
  <c r="E31" i="11"/>
  <c r="E9" i="11"/>
  <c r="E42" i="11" s="1"/>
  <c r="D6" i="11"/>
  <c r="E6" i="11"/>
  <c r="O12" i="11"/>
  <c r="K12" i="11"/>
  <c r="O11" i="11"/>
  <c r="K11" i="11"/>
  <c r="R5" i="11"/>
  <c r="R7" i="10"/>
  <c r="R6" i="10"/>
  <c r="E51" i="10"/>
  <c r="E50" i="10"/>
  <c r="E42" i="10"/>
  <c r="E41" i="10"/>
  <c r="E85" i="10" s="1"/>
  <c r="O14" i="10"/>
  <c r="K14" i="10"/>
  <c r="O12" i="10"/>
  <c r="K12" i="10"/>
  <c r="O11" i="10"/>
  <c r="K11" i="10"/>
  <c r="Q5" i="10"/>
  <c r="Q11" i="10"/>
  <c r="M5" i="10"/>
  <c r="M11" i="10" s="1"/>
  <c r="K13" i="10" s="1"/>
  <c r="F85" i="8"/>
  <c r="G85" i="8"/>
  <c r="R7" i="8"/>
  <c r="R6" i="8"/>
  <c r="E60" i="8"/>
  <c r="E45" i="8"/>
  <c r="E32" i="8"/>
  <c r="E87" i="8" s="1"/>
  <c r="E22" i="8"/>
  <c r="E19" i="8"/>
  <c r="E15" i="8"/>
  <c r="E11" i="8"/>
  <c r="E6" i="8"/>
  <c r="E86" i="8"/>
  <c r="E72" i="9"/>
  <c r="G71" i="9"/>
  <c r="F71" i="9"/>
  <c r="G70" i="9"/>
  <c r="F70" i="9"/>
  <c r="G69" i="9"/>
  <c r="F69" i="9"/>
  <c r="G68" i="9"/>
  <c r="F68" i="9"/>
  <c r="G67" i="9"/>
  <c r="F67" i="9"/>
  <c r="G66" i="9"/>
  <c r="F66" i="9"/>
  <c r="G65" i="9"/>
  <c r="F65" i="9"/>
  <c r="G64" i="9"/>
  <c r="F64" i="9"/>
  <c r="G63" i="9"/>
  <c r="F63" i="9"/>
  <c r="G62" i="9"/>
  <c r="F62" i="9"/>
  <c r="G61" i="9"/>
  <c r="F61" i="9"/>
  <c r="G60" i="9"/>
  <c r="F60" i="9"/>
  <c r="G59" i="9"/>
  <c r="F59" i="9"/>
  <c r="G58" i="9"/>
  <c r="F58" i="9"/>
  <c r="G57" i="9"/>
  <c r="F57" i="9"/>
  <c r="G56" i="9"/>
  <c r="F56" i="9"/>
  <c r="G55" i="9"/>
  <c r="F55" i="9"/>
  <c r="G54" i="9"/>
  <c r="F54" i="9"/>
  <c r="H54" i="9" s="1"/>
  <c r="G53" i="9"/>
  <c r="F53" i="9"/>
  <c r="G52" i="9"/>
  <c r="F52" i="9"/>
  <c r="G51" i="9"/>
  <c r="F51" i="9"/>
  <c r="G50" i="9"/>
  <c r="F50" i="9"/>
  <c r="H50" i="9" s="1"/>
  <c r="G49" i="9"/>
  <c r="F49" i="9"/>
  <c r="G48" i="9"/>
  <c r="F48" i="9"/>
  <c r="G47" i="9"/>
  <c r="F47" i="9"/>
  <c r="G46" i="9"/>
  <c r="F46" i="9"/>
  <c r="H46" i="9" s="1"/>
  <c r="G45" i="9"/>
  <c r="F45" i="9"/>
  <c r="G44" i="9"/>
  <c r="F44" i="9"/>
  <c r="G43" i="9"/>
  <c r="F43" i="9"/>
  <c r="G42" i="9"/>
  <c r="F42" i="9"/>
  <c r="H42" i="9" s="1"/>
  <c r="G41" i="9"/>
  <c r="F41" i="9"/>
  <c r="G40" i="9"/>
  <c r="F40" i="9"/>
  <c r="G39" i="9"/>
  <c r="F39" i="9"/>
  <c r="G38" i="9"/>
  <c r="F38" i="9"/>
  <c r="H38" i="9" s="1"/>
  <c r="G37" i="9"/>
  <c r="F37" i="9"/>
  <c r="G36" i="9"/>
  <c r="F36" i="9"/>
  <c r="G35" i="9"/>
  <c r="F35" i="9"/>
  <c r="G34" i="9"/>
  <c r="F34" i="9"/>
  <c r="H34" i="9" s="1"/>
  <c r="G33" i="9"/>
  <c r="F33" i="9"/>
  <c r="G32" i="9"/>
  <c r="F32" i="9"/>
  <c r="G31" i="9"/>
  <c r="F31" i="9"/>
  <c r="G30" i="9"/>
  <c r="F30" i="9"/>
  <c r="H30" i="9" s="1"/>
  <c r="G29" i="9"/>
  <c r="F29" i="9"/>
  <c r="G28" i="9"/>
  <c r="F28" i="9"/>
  <c r="G27" i="9"/>
  <c r="F27" i="9"/>
  <c r="G26" i="9"/>
  <c r="F26" i="9"/>
  <c r="H26" i="9" s="1"/>
  <c r="G25" i="9"/>
  <c r="F25" i="9"/>
  <c r="G24" i="9"/>
  <c r="F24" i="9"/>
  <c r="G23" i="9"/>
  <c r="F23" i="9"/>
  <c r="G22" i="9"/>
  <c r="F22" i="9"/>
  <c r="H22" i="9" s="1"/>
  <c r="G21" i="9"/>
  <c r="F21" i="9"/>
  <c r="G20" i="9"/>
  <c r="F20" i="9"/>
  <c r="G19" i="9"/>
  <c r="F19" i="9"/>
  <c r="G18" i="9"/>
  <c r="F18" i="9"/>
  <c r="H18" i="9" s="1"/>
  <c r="H73" i="9" s="1"/>
  <c r="G17" i="9"/>
  <c r="F17" i="9"/>
  <c r="O14" i="9"/>
  <c r="K14" i="9"/>
  <c r="O12" i="9"/>
  <c r="K12" i="9"/>
  <c r="O11" i="9"/>
  <c r="O13" i="9" s="1"/>
  <c r="K11" i="9"/>
  <c r="R6" i="9"/>
  <c r="Q5" i="9"/>
  <c r="Q11" i="9"/>
  <c r="M5" i="9"/>
  <c r="M11" i="9" s="1"/>
  <c r="K13" i="9" s="1"/>
  <c r="G4" i="9"/>
  <c r="F4" i="9"/>
  <c r="H4" i="9" s="1"/>
  <c r="H72" i="9" s="1"/>
  <c r="H85" i="8"/>
  <c r="H87" i="8" s="1"/>
  <c r="H17" i="9"/>
  <c r="H19" i="9"/>
  <c r="H20" i="9"/>
  <c r="H21" i="9"/>
  <c r="H23" i="9"/>
  <c r="H24" i="9"/>
  <c r="H25" i="9"/>
  <c r="H27" i="9"/>
  <c r="H28" i="9"/>
  <c r="H29" i="9"/>
  <c r="H31" i="9"/>
  <c r="H32" i="9"/>
  <c r="H33" i="9"/>
  <c r="H35" i="9"/>
  <c r="H36" i="9"/>
  <c r="H37" i="9"/>
  <c r="H39" i="9"/>
  <c r="H40" i="9"/>
  <c r="H41" i="9"/>
  <c r="H43" i="9"/>
  <c r="H44" i="9"/>
  <c r="H45" i="9"/>
  <c r="H47" i="9"/>
  <c r="H48" i="9"/>
  <c r="H49" i="9"/>
  <c r="H51" i="9"/>
  <c r="H52" i="9"/>
  <c r="H53" i="9"/>
  <c r="H55" i="9"/>
  <c r="H56" i="9"/>
  <c r="H57" i="9"/>
  <c r="H58" i="9"/>
  <c r="H59" i="9"/>
  <c r="H60" i="9"/>
  <c r="H61" i="9"/>
  <c r="H62" i="9"/>
  <c r="H63" i="9"/>
  <c r="H64" i="9"/>
  <c r="H65" i="9"/>
  <c r="H66" i="9"/>
  <c r="H67" i="9"/>
  <c r="H68" i="9"/>
  <c r="H69" i="9"/>
  <c r="H70" i="9"/>
  <c r="H71" i="9"/>
  <c r="O13" i="10"/>
  <c r="F4" i="8"/>
  <c r="G4" i="8"/>
  <c r="H4" i="8" s="1"/>
  <c r="H86" i="8" s="1"/>
  <c r="O14" i="8"/>
  <c r="O12" i="8"/>
  <c r="K12" i="8"/>
  <c r="O11" i="8"/>
  <c r="K11" i="8"/>
  <c r="Q5" i="8"/>
  <c r="Q11" i="8"/>
  <c r="M5" i="8"/>
  <c r="M11" i="8" s="1"/>
  <c r="K13" i="8" s="1"/>
  <c r="E4" i="7"/>
  <c r="E5" i="7"/>
  <c r="E6" i="7"/>
  <c r="E17" i="7" s="1"/>
  <c r="E7" i="7"/>
  <c r="E8" i="7"/>
  <c r="E9" i="7"/>
  <c r="E10" i="7"/>
  <c r="E11" i="7"/>
  <c r="E12" i="7"/>
  <c r="E13" i="7"/>
  <c r="E14" i="7"/>
  <c r="E15" i="7"/>
  <c r="E16" i="7"/>
  <c r="E4" i="5"/>
  <c r="E5" i="5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E93" i="5"/>
  <c r="E94" i="5"/>
  <c r="E95" i="5"/>
  <c r="E96" i="5"/>
  <c r="E97" i="5"/>
  <c r="E98" i="5"/>
  <c r="E99" i="5"/>
  <c r="E100" i="5"/>
  <c r="E101" i="5"/>
  <c r="E102" i="5"/>
  <c r="E153" i="5" s="1"/>
  <c r="E103" i="5"/>
  <c r="E104" i="5"/>
  <c r="E105" i="5"/>
  <c r="E106" i="5"/>
  <c r="E107" i="5"/>
  <c r="E108" i="5"/>
  <c r="E109" i="5"/>
  <c r="E110" i="5"/>
  <c r="E111" i="5"/>
  <c r="E112" i="5"/>
  <c r="E113" i="5"/>
  <c r="E114" i="5"/>
  <c r="E115" i="5"/>
  <c r="E116" i="5"/>
  <c r="E117" i="5"/>
  <c r="E118" i="5"/>
  <c r="E119" i="5"/>
  <c r="E120" i="5"/>
  <c r="E121" i="5"/>
  <c r="E122" i="5"/>
  <c r="E123" i="5"/>
  <c r="E124" i="5"/>
  <c r="E125" i="5"/>
  <c r="E126" i="5"/>
  <c r="E127" i="5"/>
  <c r="E128" i="5"/>
  <c r="E129" i="5"/>
  <c r="E130" i="5"/>
  <c r="E131" i="5"/>
  <c r="E132" i="5"/>
  <c r="E133" i="5"/>
  <c r="E134" i="5"/>
  <c r="E135" i="5"/>
  <c r="E136" i="5"/>
  <c r="E137" i="5"/>
  <c r="E138" i="5"/>
  <c r="E139" i="5"/>
  <c r="E140" i="5"/>
  <c r="E141" i="5"/>
  <c r="E142" i="5"/>
  <c r="E143" i="5"/>
  <c r="E144" i="5"/>
  <c r="E145" i="5"/>
  <c r="E146" i="5"/>
  <c r="E147" i="5"/>
  <c r="E148" i="5"/>
  <c r="E149" i="5"/>
  <c r="E150" i="5"/>
  <c r="E151" i="5"/>
  <c r="E152" i="5"/>
  <c r="O12" i="5"/>
  <c r="K11" i="5"/>
  <c r="O12" i="7"/>
  <c r="K12" i="7"/>
  <c r="O11" i="7"/>
  <c r="K11" i="7"/>
  <c r="R5" i="7"/>
  <c r="E24" i="6"/>
  <c r="E23" i="6"/>
  <c r="E22" i="6"/>
  <c r="E21" i="6"/>
  <c r="E20" i="6"/>
  <c r="E19" i="6"/>
  <c r="E18" i="6"/>
  <c r="E17" i="6"/>
  <c r="E16" i="6"/>
  <c r="E15" i="6"/>
  <c r="E14" i="6"/>
  <c r="O12" i="6"/>
  <c r="E13" i="6"/>
  <c r="O11" i="6"/>
  <c r="O13" i="6" s="1"/>
  <c r="E12" i="6"/>
  <c r="E11" i="6"/>
  <c r="E10" i="6"/>
  <c r="E9" i="6"/>
  <c r="E8" i="6"/>
  <c r="E6" i="6"/>
  <c r="E5" i="6"/>
  <c r="E4" i="6"/>
  <c r="E30" i="6" s="1"/>
  <c r="R5" i="5"/>
  <c r="O13" i="8"/>
  <c r="F5" i="4"/>
  <c r="F6" i="4"/>
  <c r="F7" i="4"/>
  <c r="H7" i="4" s="1"/>
  <c r="G5" i="4"/>
  <c r="H5" i="4"/>
  <c r="G6" i="4"/>
  <c r="H6" i="4"/>
  <c r="G7" i="4"/>
  <c r="R6" i="4"/>
  <c r="G8" i="4"/>
  <c r="G9" i="4"/>
  <c r="G10" i="4"/>
  <c r="G11" i="4"/>
  <c r="G12" i="4"/>
  <c r="G13" i="4"/>
  <c r="G14" i="4"/>
  <c r="G15" i="4"/>
  <c r="G16" i="4"/>
  <c r="G17" i="4"/>
  <c r="G18" i="4"/>
  <c r="G19" i="4"/>
  <c r="F8" i="4"/>
  <c r="H8" i="4" s="1"/>
  <c r="F9" i="4"/>
  <c r="H9" i="4"/>
  <c r="F10" i="4"/>
  <c r="H10" i="4" s="1"/>
  <c r="F11" i="4"/>
  <c r="H11" i="4"/>
  <c r="F12" i="4"/>
  <c r="H12" i="4" s="1"/>
  <c r="F13" i="4"/>
  <c r="H13" i="4"/>
  <c r="F14" i="4"/>
  <c r="H14" i="4" s="1"/>
  <c r="F15" i="4"/>
  <c r="H15" i="4"/>
  <c r="F16" i="4"/>
  <c r="H16" i="4" s="1"/>
  <c r="F17" i="4"/>
  <c r="H17" i="4"/>
  <c r="F18" i="4"/>
  <c r="H18" i="4" s="1"/>
  <c r="G24" i="4"/>
  <c r="F24" i="4"/>
  <c r="H24" i="4"/>
  <c r="E24" i="4"/>
  <c r="G23" i="4"/>
  <c r="F23" i="4"/>
  <c r="H23" i="4"/>
  <c r="E23" i="4"/>
  <c r="G22" i="4"/>
  <c r="F22" i="4"/>
  <c r="H22" i="4"/>
  <c r="E22" i="4"/>
  <c r="G21" i="4"/>
  <c r="F21" i="4"/>
  <c r="H21" i="4"/>
  <c r="E21" i="4"/>
  <c r="G20" i="4"/>
  <c r="F20" i="4"/>
  <c r="H20" i="4"/>
  <c r="E20" i="4"/>
  <c r="F19" i="4"/>
  <c r="H19" i="4"/>
  <c r="E19" i="4"/>
  <c r="E18" i="4"/>
  <c r="E17" i="4"/>
  <c r="O14" i="4"/>
  <c r="K14" i="4"/>
  <c r="E16" i="4"/>
  <c r="O12" i="4"/>
  <c r="K12" i="4"/>
  <c r="K13" i="4" s="1"/>
  <c r="E15" i="4"/>
  <c r="O11" i="4"/>
  <c r="O13" i="4" s="1"/>
  <c r="K11" i="4"/>
  <c r="E14" i="4"/>
  <c r="E13" i="4"/>
  <c r="E12" i="4"/>
  <c r="E11" i="4"/>
  <c r="E10" i="4"/>
  <c r="E9" i="4"/>
  <c r="E8" i="4"/>
  <c r="Q5" i="4"/>
  <c r="Q11" i="4"/>
  <c r="M5" i="4"/>
  <c r="M11" i="4"/>
  <c r="E6" i="4"/>
  <c r="E5" i="4"/>
  <c r="G4" i="4"/>
  <c r="F4" i="4"/>
  <c r="H4" i="4" s="1"/>
  <c r="E25" i="4"/>
  <c r="O12" i="3"/>
  <c r="O13" i="3" s="1"/>
  <c r="K12" i="3"/>
  <c r="K11" i="3"/>
  <c r="K13" i="3"/>
  <c r="G4" i="1"/>
  <c r="O16" i="1"/>
  <c r="K16" i="1"/>
  <c r="O14" i="1"/>
  <c r="K14" i="1"/>
  <c r="O13" i="1"/>
  <c r="K13" i="1"/>
  <c r="K15" i="1" s="1"/>
  <c r="Q6" i="1"/>
  <c r="Q13" i="1" s="1"/>
  <c r="M6" i="1"/>
  <c r="M13" i="1"/>
  <c r="H4" i="1"/>
  <c r="H55" i="1" s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17" i="1"/>
  <c r="E6" i="1"/>
  <c r="E8" i="1"/>
  <c r="E9" i="1"/>
  <c r="E55" i="1" s="1"/>
  <c r="E10" i="1"/>
  <c r="E11" i="1"/>
  <c r="E12" i="1"/>
  <c r="E13" i="1"/>
  <c r="E14" i="1"/>
  <c r="E15" i="1"/>
  <c r="E16" i="1"/>
  <c r="H41" i="3"/>
  <c r="H42" i="3"/>
  <c r="H25" i="4" l="1"/>
  <c r="O15" i="1"/>
  <c r="H26" i="4"/>
  <c r="H28" i="15"/>
  <c r="H9" i="12"/>
  <c r="H29" i="14"/>
  <c r="H27" i="15"/>
  <c r="H28" i="16"/>
  <c r="H31" i="17"/>
  <c r="H32" i="19"/>
  <c r="H28" i="14"/>
  <c r="F11" i="12"/>
  <c r="H11" i="12" s="1"/>
  <c r="F19" i="12"/>
  <c r="H19" i="12" s="1"/>
  <c r="F27" i="12"/>
  <c r="H27" i="12" s="1"/>
  <c r="F10" i="12"/>
  <c r="H10" i="12" s="1"/>
  <c r="F18" i="12"/>
  <c r="H18" i="12" s="1"/>
  <c r="F26" i="12"/>
  <c r="H26" i="12" s="1"/>
  <c r="F48" i="12"/>
  <c r="H48" i="12" s="1"/>
  <c r="F39" i="12"/>
  <c r="H39" i="12" s="1"/>
  <c r="F55" i="12"/>
  <c r="H55" i="12" s="1"/>
  <c r="F42" i="12"/>
  <c r="H42" i="12" s="1"/>
  <c r="F50" i="12"/>
  <c r="H50" i="12" s="1"/>
  <c r="F36" i="12"/>
  <c r="H36" i="12" s="1"/>
  <c r="F56" i="12"/>
  <c r="H56" i="12" s="1"/>
  <c r="F47" i="12"/>
  <c r="H47" i="12" s="1"/>
  <c r="F41" i="12"/>
  <c r="H41" i="12" s="1"/>
  <c r="F49" i="12"/>
  <c r="H49" i="12" s="1"/>
  <c r="F28" i="12"/>
  <c r="H28" i="12" s="1"/>
  <c r="H85" i="10"/>
  <c r="H42" i="11"/>
  <c r="H284" i="22"/>
  <c r="H27" i="39"/>
  <c r="H22" i="41"/>
  <c r="H171" i="46"/>
  <c r="H17" i="7"/>
  <c r="H25" i="23"/>
  <c r="H28" i="30"/>
  <c r="H27" i="5"/>
  <c r="H153" i="5" s="1"/>
  <c r="H27" i="13"/>
  <c r="H28" i="13"/>
  <c r="H86" i="10"/>
  <c r="F17" i="12"/>
  <c r="H17" i="12" s="1"/>
  <c r="F25" i="12"/>
  <c r="H25" i="12" s="1"/>
  <c r="K14" i="12"/>
  <c r="F8" i="12"/>
  <c r="H8" i="12" s="1"/>
  <c r="F16" i="12"/>
  <c r="H16" i="12" s="1"/>
  <c r="F24" i="12"/>
  <c r="H24" i="12" s="1"/>
  <c r="M5" i="12"/>
  <c r="M11" i="12" s="1"/>
  <c r="K13" i="12" s="1"/>
  <c r="H27" i="30"/>
  <c r="H69" i="46"/>
  <c r="H73" i="46"/>
  <c r="H77" i="46"/>
  <c r="H81" i="46"/>
  <c r="H85" i="46"/>
  <c r="H117" i="46"/>
  <c r="H56" i="33"/>
  <c r="H34" i="47"/>
  <c r="H30" i="6"/>
  <c r="H56" i="1"/>
  <c r="H35" i="47"/>
  <c r="H71" i="46"/>
  <c r="H75" i="46"/>
  <c r="H79" i="46"/>
  <c r="H83" i="46"/>
  <c r="H101" i="46"/>
  <c r="H133" i="46"/>
  <c r="H22" i="32"/>
  <c r="H70" i="46"/>
  <c r="H74" i="46"/>
  <c r="H78" i="46"/>
  <c r="H82" i="46"/>
  <c r="H93" i="46"/>
  <c r="H125" i="46"/>
  <c r="H149" i="46"/>
  <c r="H155" i="46"/>
  <c r="H165" i="46"/>
  <c r="H57" i="33"/>
  <c r="H31" i="6"/>
  <c r="H35" i="24"/>
  <c r="H30" i="12" l="1"/>
  <c r="H57" i="12"/>
  <c r="H58" i="12"/>
  <c r="H29" i="12"/>
</calcChain>
</file>

<file path=xl/sharedStrings.xml><?xml version="1.0" encoding="utf-8"?>
<sst xmlns="http://schemas.openxmlformats.org/spreadsheetml/2006/main" count="1464" uniqueCount="112">
  <si>
    <t>No.</t>
  </si>
  <si>
    <t>Fit Area</t>
  </si>
  <si>
    <t>Fit Width</t>
  </si>
  <si>
    <t>Fit Depth</t>
  </si>
  <si>
    <t>For Fitting Point</t>
  </si>
  <si>
    <t>A0</t>
  </si>
  <si>
    <t>x</t>
  </si>
  <si>
    <t>B0</t>
  </si>
  <si>
    <t>a1</t>
  </si>
  <si>
    <t>b1</t>
  </si>
  <si>
    <t>A1</t>
  </si>
  <si>
    <t>B1</t>
  </si>
  <si>
    <t>a2</t>
  </si>
  <si>
    <t>b2</t>
  </si>
  <si>
    <t>For Plotting</t>
  </si>
  <si>
    <t>Fit</t>
  </si>
  <si>
    <t xml:space="preserve">Average = </t>
  </si>
  <si>
    <t>Average =</t>
  </si>
  <si>
    <r>
      <t>A</t>
    </r>
    <r>
      <rPr>
        <vertAlign val="subscript"/>
        <sz val="11"/>
        <color theme="1"/>
        <rFont val="Times New Roman"/>
        <family val="1"/>
      </rPr>
      <t>0</t>
    </r>
  </si>
  <si>
    <r>
      <t>a</t>
    </r>
    <r>
      <rPr>
        <vertAlign val="subscript"/>
        <sz val="11"/>
        <color theme="1"/>
        <rFont val="Times New Roman"/>
        <family val="1"/>
      </rPr>
      <t>1</t>
    </r>
  </si>
  <si>
    <r>
      <t>A</t>
    </r>
    <r>
      <rPr>
        <vertAlign val="subscript"/>
        <sz val="11"/>
        <color theme="1"/>
        <rFont val="Times New Roman"/>
        <family val="1"/>
      </rPr>
      <t>1</t>
    </r>
  </si>
  <si>
    <r>
      <t>a</t>
    </r>
    <r>
      <rPr>
        <vertAlign val="subscript"/>
        <sz val="11"/>
        <color theme="1"/>
        <rFont val="Times New Roman"/>
        <family val="1"/>
      </rPr>
      <t>2</t>
    </r>
  </si>
  <si>
    <t>Distance, x (m)</t>
  </si>
  <si>
    <r>
      <t>Area, A (m</t>
    </r>
    <r>
      <rPr>
        <b/>
        <vertAlign val="super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2"/>
      </rPr>
      <t>)</t>
    </r>
  </si>
  <si>
    <t>Width, B (m)</t>
  </si>
  <si>
    <t>Depth, h (m)</t>
  </si>
  <si>
    <t>Gambia Summary</t>
  </si>
  <si>
    <t>Mea Klong Summary</t>
  </si>
  <si>
    <t>Corantijn Summary</t>
  </si>
  <si>
    <t>Delaware Summary</t>
  </si>
  <si>
    <t>Eems Summary</t>
  </si>
  <si>
    <t>Chao Phya Summary</t>
  </si>
  <si>
    <t>Maputo Summary</t>
  </si>
  <si>
    <t>Limpopo Summary</t>
  </si>
  <si>
    <t>Pungue Summary</t>
  </si>
  <si>
    <t>Incomati Summary</t>
  </si>
  <si>
    <t>Bernam Summary</t>
  </si>
  <si>
    <t>Mouth</t>
  </si>
  <si>
    <t>CR1</t>
  </si>
  <si>
    <t>CR2</t>
  </si>
  <si>
    <t>Fit A</t>
  </si>
  <si>
    <t>CR3</t>
  </si>
  <si>
    <t>CR4</t>
  </si>
  <si>
    <t>CR5</t>
  </si>
  <si>
    <t>CR6</t>
  </si>
  <si>
    <t>CR7</t>
  </si>
  <si>
    <t>CR8</t>
  </si>
  <si>
    <t>CR9</t>
  </si>
  <si>
    <t>CR10</t>
  </si>
  <si>
    <t>CR11</t>
  </si>
  <si>
    <t>CR12</t>
  </si>
  <si>
    <t>CR13</t>
  </si>
  <si>
    <t>CR14</t>
  </si>
  <si>
    <t>CR15</t>
  </si>
  <si>
    <t>CR16</t>
  </si>
  <si>
    <t>CR17</t>
  </si>
  <si>
    <t>CR18</t>
  </si>
  <si>
    <t>CR19</t>
  </si>
  <si>
    <t>CR20</t>
  </si>
  <si>
    <t>CR21</t>
  </si>
  <si>
    <t>CR22</t>
  </si>
  <si>
    <t>CR23</t>
  </si>
  <si>
    <r>
      <t>B</t>
    </r>
    <r>
      <rPr>
        <vertAlign val="subscript"/>
        <sz val="11"/>
        <color theme="1"/>
        <rFont val="Times New Roman"/>
        <family val="1"/>
      </rPr>
      <t>0</t>
    </r>
  </si>
  <si>
    <r>
      <t>b</t>
    </r>
    <r>
      <rPr>
        <vertAlign val="subscript"/>
        <sz val="11"/>
        <color theme="1"/>
        <rFont val="Times New Roman"/>
        <family val="1"/>
      </rPr>
      <t>1</t>
    </r>
  </si>
  <si>
    <r>
      <t>B</t>
    </r>
    <r>
      <rPr>
        <vertAlign val="subscript"/>
        <sz val="11"/>
        <color theme="1"/>
        <rFont val="Times New Roman"/>
        <family val="1"/>
      </rPr>
      <t>1</t>
    </r>
  </si>
  <si>
    <r>
      <t>b</t>
    </r>
    <r>
      <rPr>
        <vertAlign val="subscript"/>
        <sz val="11"/>
        <color theme="1"/>
        <rFont val="Times New Roman"/>
        <family val="1"/>
      </rPr>
      <t>2</t>
    </r>
  </si>
  <si>
    <t>CRT12</t>
  </si>
  <si>
    <t>CRT13</t>
  </si>
  <si>
    <t>CRT14</t>
  </si>
  <si>
    <t>CRT15</t>
  </si>
  <si>
    <t>CRT16</t>
  </si>
  <si>
    <t>CRT17</t>
  </si>
  <si>
    <t>CRT18</t>
  </si>
  <si>
    <t>CRT19</t>
  </si>
  <si>
    <t>CRT20</t>
  </si>
  <si>
    <t>CRT21</t>
  </si>
  <si>
    <t>Fit 1</t>
  </si>
  <si>
    <t>For Fitting Point Total</t>
  </si>
  <si>
    <t>For Plotting Total</t>
  </si>
  <si>
    <t>Linggi Summary</t>
  </si>
  <si>
    <t>Selangor Summary</t>
  </si>
  <si>
    <t>Muar Summary</t>
  </si>
  <si>
    <t>Kurau Summary</t>
  </si>
  <si>
    <t xml:space="preserve">Fit </t>
  </si>
  <si>
    <t>Start</t>
  </si>
  <si>
    <t>Perak Summary</t>
  </si>
  <si>
    <t>Ulu Sedili Besar Summary</t>
  </si>
  <si>
    <t>Endau Summary</t>
  </si>
  <si>
    <t>Mouth (1)</t>
  </si>
  <si>
    <t>Tha Chin Summary</t>
  </si>
  <si>
    <t>Thames Summary</t>
  </si>
  <si>
    <t>Location</t>
  </si>
  <si>
    <t>Distance, X (m)</t>
  </si>
  <si>
    <r>
      <t>Fix Area, A (m</t>
    </r>
    <r>
      <rPr>
        <b/>
        <vertAlign val="super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2"/>
      </rPr>
      <t>)</t>
    </r>
  </si>
  <si>
    <r>
      <t>Fix Width, B (m</t>
    </r>
    <r>
      <rPr>
        <b/>
        <vertAlign val="super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2"/>
      </rPr>
      <t>)</t>
    </r>
  </si>
  <si>
    <r>
      <t>Fix Depth, h (m</t>
    </r>
    <r>
      <rPr>
        <b/>
        <vertAlign val="super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2"/>
      </rPr>
      <t>)</t>
    </r>
  </si>
  <si>
    <t>FIT</t>
  </si>
  <si>
    <t>Average h</t>
  </si>
  <si>
    <r>
      <t>Width, B (m</t>
    </r>
    <r>
      <rPr>
        <b/>
        <sz val="11"/>
        <color theme="1"/>
        <rFont val="Times New Roman"/>
        <family val="2"/>
      </rPr>
      <t>)</t>
    </r>
  </si>
  <si>
    <t>Edisto Summary</t>
  </si>
  <si>
    <t>Landak Summary</t>
  </si>
  <si>
    <t>Pangani Summary</t>
  </si>
  <si>
    <t>Sinnamary Summary</t>
  </si>
  <si>
    <t>Solo Summary</t>
  </si>
  <si>
    <t>Lalang Summary</t>
  </si>
  <si>
    <t>Schelde Summary</t>
  </si>
  <si>
    <t>Tejo Summary</t>
  </si>
  <si>
    <t>Yangtze Summary</t>
  </si>
  <si>
    <t>CR24</t>
  </si>
  <si>
    <t>CR25</t>
  </si>
  <si>
    <t>CR26</t>
  </si>
  <si>
    <t>This is not right. Inflection point should be at 75 km. See separate spreadsheet GambiaGeo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</si>
</sst>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8" x14ac:knownFonts="1">
    <font>
      <sz val="11"/>
      <color theme="1"/>
      <name val="Times New Roman"/>
      <family val="2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Times New Roman"/>
      <family val="2"/>
    </font>
    <font>
      <b/>
      <sz val="13"/>
      <color theme="3"/>
      <name val="Times New Roman"/>
      <family val="2"/>
    </font>
    <font>
      <b/>
      <sz val="11"/>
      <color theme="3"/>
      <name val="Times New Roman"/>
      <family val="2"/>
    </font>
    <font>
      <sz val="11"/>
      <color rgb="FF006100"/>
      <name val="Times New Roman"/>
      <family val="2"/>
    </font>
    <font>
      <sz val="11"/>
      <color rgb="FF9C0006"/>
      <name val="Times New Roman"/>
      <family val="2"/>
    </font>
    <font>
      <sz val="11"/>
      <color rgb="FF9C6500"/>
      <name val="Times New Roman"/>
      <family val="2"/>
    </font>
    <font>
      <sz val="11"/>
      <color rgb="FF3F3F76"/>
      <name val="Times New Roman"/>
      <family val="2"/>
    </font>
    <font>
      <b/>
      <sz val="11"/>
      <color rgb="FF3F3F3F"/>
      <name val="Times New Roman"/>
      <family val="2"/>
    </font>
    <font>
      <b/>
      <sz val="11"/>
      <color rgb="FFFA7D00"/>
      <name val="Times New Roman"/>
      <family val="2"/>
    </font>
    <font>
      <sz val="11"/>
      <color rgb="FFFA7D00"/>
      <name val="Times New Roman"/>
      <family val="2"/>
    </font>
    <font>
      <b/>
      <sz val="11"/>
      <color theme="0"/>
      <name val="Times New Roman"/>
      <family val="2"/>
    </font>
    <font>
      <sz val="11"/>
      <color rgb="FFFF0000"/>
      <name val="Times New Roman"/>
      <family val="2"/>
    </font>
    <font>
      <i/>
      <sz val="11"/>
      <color rgb="FF7F7F7F"/>
      <name val="Times New Roman"/>
      <family val="2"/>
    </font>
    <font>
      <b/>
      <sz val="11"/>
      <color theme="1"/>
      <name val="Times New Roman"/>
      <family val="2"/>
    </font>
    <font>
      <sz val="11"/>
      <color theme="0"/>
      <name val="Times New Roman"/>
      <family val="2"/>
    </font>
    <font>
      <b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49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2" fillId="0" borderId="0"/>
    <xf numFmtId="0" fontId="2" fillId="0" borderId="0"/>
    <xf numFmtId="0" fontId="24" fillId="0" borderId="0"/>
    <xf numFmtId="0" fontId="25" fillId="0" borderId="0"/>
    <xf numFmtId="0" fontId="26" fillId="0" borderId="0"/>
    <xf numFmtId="0" fontId="25" fillId="0" borderId="0"/>
    <xf numFmtId="0" fontId="1" fillId="0" borderId="0"/>
  </cellStyleXfs>
  <cellXfs count="130">
    <xf numFmtId="0" fontId="0" fillId="0" borderId="0" xfId="0"/>
    <xf numFmtId="2" fontId="0" fillId="0" borderId="0" xfId="0" applyNumberFormat="1"/>
    <xf numFmtId="0" fontId="19" fillId="0" borderId="0" xfId="0" applyFont="1"/>
    <xf numFmtId="1" fontId="2" fillId="0" borderId="10" xfId="42" applyNumberFormat="1" applyBorder="1" applyAlignment="1">
      <alignment horizontal="left"/>
    </xf>
    <xf numFmtId="0" fontId="2" fillId="0" borderId="10" xfId="42" applyBorder="1"/>
    <xf numFmtId="1" fontId="2" fillId="0" borderId="10" xfId="42" applyNumberFormat="1" applyBorder="1"/>
    <xf numFmtId="1" fontId="2" fillId="0" borderId="10" xfId="42" applyNumberFormat="1" applyBorder="1" applyAlignment="1">
      <alignment horizontal="center"/>
    </xf>
    <xf numFmtId="0" fontId="21" fillId="0" borderId="10" xfId="42" applyFont="1" applyBorder="1"/>
    <xf numFmtId="0" fontId="2" fillId="0" borderId="11" xfId="42" applyBorder="1"/>
    <xf numFmtId="1" fontId="2" fillId="0" borderId="11" xfId="42" applyNumberFormat="1" applyBorder="1"/>
    <xf numFmtId="164" fontId="2" fillId="0" borderId="11" xfId="42" applyNumberFormat="1" applyBorder="1" applyAlignment="1">
      <alignment horizontal="center"/>
    </xf>
    <xf numFmtId="0" fontId="2" fillId="0" borderId="11" xfId="42" applyBorder="1" applyAlignment="1">
      <alignment horizontal="left"/>
    </xf>
    <xf numFmtId="0" fontId="21" fillId="0" borderId="11" xfId="42" applyFont="1" applyBorder="1"/>
    <xf numFmtId="1" fontId="2" fillId="0" borderId="11" xfId="42" applyNumberFormat="1" applyBorder="1" applyAlignment="1">
      <alignment horizontal="center"/>
    </xf>
    <xf numFmtId="1" fontId="2" fillId="0" borderId="11" xfId="42" applyNumberFormat="1" applyBorder="1" applyAlignment="1">
      <alignment horizontal="left"/>
    </xf>
    <xf numFmtId="0" fontId="2" fillId="0" borderId="12" xfId="42" applyBorder="1"/>
    <xf numFmtId="1" fontId="2" fillId="0" borderId="12" xfId="42" applyNumberFormat="1" applyBorder="1"/>
    <xf numFmtId="0" fontId="21" fillId="0" borderId="12" xfId="42" applyFont="1" applyBorder="1"/>
    <xf numFmtId="1" fontId="0" fillId="0" borderId="0" xfId="0" applyNumberFormat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9" fillId="0" borderId="0" xfId="0" applyFont="1" applyAlignment="1">
      <alignment horizontal="center" vertical="top" wrapText="1"/>
    </xf>
    <xf numFmtId="0" fontId="19" fillId="0" borderId="0" xfId="0" applyFont="1" applyAlignment="1">
      <alignment horizontal="center" vertical="top"/>
    </xf>
    <xf numFmtId="2" fontId="19" fillId="0" borderId="0" xfId="0" applyNumberFormat="1" applyFont="1"/>
    <xf numFmtId="0" fontId="0" fillId="0" borderId="0" xfId="0"/>
    <xf numFmtId="0" fontId="2" fillId="0" borderId="0" xfId="42" applyBorder="1"/>
    <xf numFmtId="1" fontId="2" fillId="0" borderId="0" xfId="42" applyNumberFormat="1" applyBorder="1"/>
    <xf numFmtId="0" fontId="21" fillId="0" borderId="0" xfId="42" applyFont="1" applyBorder="1"/>
    <xf numFmtId="0" fontId="0" fillId="33" borderId="0" xfId="0" applyFill="1"/>
    <xf numFmtId="0" fontId="0" fillId="0" borderId="0" xfId="0" applyFill="1"/>
    <xf numFmtId="0" fontId="2" fillId="0" borderId="0" xfId="42"/>
    <xf numFmtId="1" fontId="2" fillId="0" borderId="0" xfId="42" applyNumberFormat="1"/>
    <xf numFmtId="164" fontId="2" fillId="0" borderId="0" xfId="42" applyNumberFormat="1"/>
    <xf numFmtId="0" fontId="2" fillId="0" borderId="0" xfId="42" applyFont="1"/>
    <xf numFmtId="0" fontId="2" fillId="0" borderId="10" xfId="43" applyBorder="1"/>
    <xf numFmtId="1" fontId="2" fillId="0" borderId="10" xfId="43" applyNumberFormat="1" applyBorder="1"/>
    <xf numFmtId="1" fontId="2" fillId="0" borderId="10" xfId="43" applyNumberFormat="1" applyBorder="1" applyAlignment="1">
      <alignment horizontal="center"/>
    </xf>
    <xf numFmtId="1" fontId="2" fillId="0" borderId="10" xfId="43" applyNumberFormat="1" applyBorder="1" applyAlignment="1">
      <alignment horizontal="left"/>
    </xf>
    <xf numFmtId="0" fontId="21" fillId="0" borderId="10" xfId="43" applyFont="1" applyBorder="1"/>
    <xf numFmtId="0" fontId="2" fillId="0" borderId="11" xfId="43" applyBorder="1"/>
    <xf numFmtId="1" fontId="2" fillId="0" borderId="11" xfId="43" applyNumberFormat="1" applyBorder="1"/>
    <xf numFmtId="164" fontId="2" fillId="0" borderId="11" xfId="43" applyNumberFormat="1" applyBorder="1" applyAlignment="1">
      <alignment horizontal="center"/>
    </xf>
    <xf numFmtId="0" fontId="2" fillId="0" borderId="11" xfId="43" applyBorder="1" applyAlignment="1">
      <alignment horizontal="left"/>
    </xf>
    <xf numFmtId="0" fontId="21" fillId="0" borderId="11" xfId="43" applyFont="1" applyBorder="1"/>
    <xf numFmtId="1" fontId="2" fillId="0" borderId="11" xfId="43" applyNumberFormat="1" applyBorder="1" applyAlignment="1">
      <alignment horizontal="center"/>
    </xf>
    <xf numFmtId="1" fontId="2" fillId="0" borderId="11" xfId="43" applyNumberFormat="1" applyBorder="1" applyAlignment="1">
      <alignment horizontal="left"/>
    </xf>
    <xf numFmtId="0" fontId="2" fillId="0" borderId="12" xfId="43" applyBorder="1"/>
    <xf numFmtId="1" fontId="2" fillId="0" borderId="12" xfId="43" applyNumberFormat="1" applyBorder="1"/>
    <xf numFmtId="0" fontId="2" fillId="34" borderId="10" xfId="42" applyFill="1" applyBorder="1"/>
    <xf numFmtId="1" fontId="2" fillId="34" borderId="10" xfId="42" applyNumberFormat="1" applyFill="1" applyBorder="1"/>
    <xf numFmtId="1" fontId="2" fillId="34" borderId="10" xfId="42" applyNumberFormat="1" applyFill="1" applyBorder="1" applyAlignment="1">
      <alignment horizontal="center"/>
    </xf>
    <xf numFmtId="1" fontId="2" fillId="34" borderId="10" xfId="42" applyNumberFormat="1" applyFill="1" applyBorder="1" applyAlignment="1">
      <alignment horizontal="left"/>
    </xf>
    <xf numFmtId="0" fontId="21" fillId="34" borderId="10" xfId="42" applyFont="1" applyFill="1" applyBorder="1"/>
    <xf numFmtId="0" fontId="2" fillId="34" borderId="11" xfId="42" applyFill="1" applyBorder="1"/>
    <xf numFmtId="1" fontId="2" fillId="34" borderId="11" xfId="42" applyNumberFormat="1" applyFill="1" applyBorder="1"/>
    <xf numFmtId="164" fontId="2" fillId="34" borderId="11" xfId="42" applyNumberFormat="1" applyFill="1" applyBorder="1" applyAlignment="1">
      <alignment horizontal="center"/>
    </xf>
    <xf numFmtId="0" fontId="2" fillId="34" borderId="11" xfId="42" applyFill="1" applyBorder="1" applyAlignment="1">
      <alignment horizontal="left"/>
    </xf>
    <xf numFmtId="0" fontId="21" fillId="34" borderId="11" xfId="42" applyFont="1" applyFill="1" applyBorder="1"/>
    <xf numFmtId="1" fontId="2" fillId="34" borderId="11" xfId="42" applyNumberFormat="1" applyFill="1" applyBorder="1" applyAlignment="1">
      <alignment horizontal="center"/>
    </xf>
    <xf numFmtId="1" fontId="2" fillId="34" borderId="11" xfId="42" applyNumberFormat="1" applyFill="1" applyBorder="1" applyAlignment="1">
      <alignment horizontal="left"/>
    </xf>
    <xf numFmtId="1" fontId="0" fillId="34" borderId="11" xfId="0" applyNumberFormat="1" applyFill="1" applyBorder="1"/>
    <xf numFmtId="0" fontId="2" fillId="34" borderId="12" xfId="42" applyFill="1" applyBorder="1"/>
    <xf numFmtId="1" fontId="2" fillId="34" borderId="12" xfId="42" applyNumberFormat="1" applyFill="1" applyBorder="1"/>
    <xf numFmtId="1" fontId="0" fillId="34" borderId="12" xfId="42" applyNumberFormat="1" applyFont="1" applyFill="1" applyBorder="1"/>
    <xf numFmtId="0" fontId="2" fillId="0" borderId="0" xfId="42" applyFill="1" applyBorder="1"/>
    <xf numFmtId="0" fontId="2" fillId="0" borderId="13" xfId="42" applyBorder="1"/>
    <xf numFmtId="1" fontId="2" fillId="0" borderId="14" xfId="42" applyNumberFormat="1" applyBorder="1"/>
    <xf numFmtId="164" fontId="2" fillId="0" borderId="14" xfId="42" applyNumberFormat="1" applyBorder="1"/>
    <xf numFmtId="0" fontId="2" fillId="0" borderId="14" xfId="42" applyBorder="1"/>
    <xf numFmtId="0" fontId="2" fillId="0" borderId="15" xfId="42" applyBorder="1"/>
    <xf numFmtId="0" fontId="2" fillId="0" borderId="16" xfId="42" applyBorder="1"/>
    <xf numFmtId="0" fontId="0" fillId="0" borderId="11" xfId="43" applyFont="1" applyBorder="1"/>
    <xf numFmtId="164" fontId="2" fillId="0" borderId="11" xfId="43" applyNumberFormat="1" applyBorder="1"/>
    <xf numFmtId="1" fontId="0" fillId="0" borderId="11" xfId="43" applyNumberFormat="1" applyFont="1" applyBorder="1"/>
    <xf numFmtId="0" fontId="2" fillId="0" borderId="0" xfId="43"/>
    <xf numFmtId="1" fontId="2" fillId="0" borderId="0" xfId="43" applyNumberFormat="1"/>
    <xf numFmtId="164" fontId="2" fillId="0" borderId="0" xfId="43" applyNumberFormat="1"/>
    <xf numFmtId="0" fontId="21" fillId="0" borderId="12" xfId="43" applyFont="1" applyBorder="1"/>
    <xf numFmtId="0" fontId="2" fillId="0" borderId="0" xfId="43" applyFill="1" applyBorder="1"/>
    <xf numFmtId="1" fontId="2" fillId="0" borderId="0" xfId="43" applyNumberFormat="1" applyBorder="1"/>
    <xf numFmtId="0" fontId="2" fillId="0" borderId="0" xfId="43" applyBorder="1"/>
    <xf numFmtId="0" fontId="23" fillId="0" borderId="0" xfId="42" applyFont="1"/>
    <xf numFmtId="0" fontId="24" fillId="0" borderId="0" xfId="44"/>
    <xf numFmtId="1" fontId="24" fillId="0" borderId="0" xfId="44" applyNumberFormat="1"/>
    <xf numFmtId="2" fontId="24" fillId="0" borderId="0" xfId="44" applyNumberFormat="1"/>
    <xf numFmtId="2" fontId="2" fillId="0" borderId="11" xfId="42" applyNumberFormat="1" applyBorder="1"/>
    <xf numFmtId="0" fontId="2" fillId="0" borderId="11" xfId="42" applyFont="1" applyBorder="1"/>
    <xf numFmtId="2" fontId="2" fillId="0" borderId="12" xfId="42" applyNumberFormat="1" applyBorder="1"/>
    <xf numFmtId="1" fontId="19" fillId="0" borderId="0" xfId="42" applyNumberFormat="1" applyFont="1"/>
    <xf numFmtId="164" fontId="19" fillId="0" borderId="0" xfId="42" applyNumberFormat="1" applyFont="1"/>
    <xf numFmtId="164" fontId="19" fillId="0" borderId="0" xfId="0" applyNumberFormat="1" applyFont="1"/>
    <xf numFmtId="164" fontId="25" fillId="0" borderId="0" xfId="45" applyNumberFormat="1" applyProtection="1"/>
    <xf numFmtId="0" fontId="25" fillId="0" borderId="0" xfId="45" applyNumberFormat="1" applyProtection="1"/>
    <xf numFmtId="16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2" fontId="19" fillId="0" borderId="0" xfId="42" applyNumberFormat="1" applyFont="1"/>
    <xf numFmtId="0" fontId="2" fillId="0" borderId="17" xfId="42" applyBorder="1"/>
    <xf numFmtId="0" fontId="26" fillId="0" borderId="0" xfId="46"/>
    <xf numFmtId="0" fontId="25" fillId="0" borderId="0" xfId="45"/>
    <xf numFmtId="0" fontId="25" fillId="0" borderId="0" xfId="46" applyFont="1"/>
    <xf numFmtId="164" fontId="26" fillId="0" borderId="0" xfId="46" applyNumberFormat="1"/>
    <xf numFmtId="1" fontId="26" fillId="0" borderId="0" xfId="46" applyNumberFormat="1"/>
    <xf numFmtId="1" fontId="25" fillId="0" borderId="0" xfId="46" applyNumberFormat="1" applyFont="1"/>
    <xf numFmtId="1" fontId="25" fillId="0" borderId="0" xfId="45" applyNumberFormat="1"/>
    <xf numFmtId="1" fontId="0" fillId="0" borderId="11" xfId="0" applyNumberFormat="1" applyBorder="1"/>
    <xf numFmtId="1" fontId="2" fillId="0" borderId="0" xfId="42" applyNumberFormat="1" applyBorder="1" applyAlignment="1">
      <alignment horizontal="center"/>
    </xf>
    <xf numFmtId="0" fontId="27" fillId="0" borderId="0" xfId="0" applyFont="1" applyAlignment="1">
      <alignment horizontal="right" vertical="center" wrapText="1"/>
    </xf>
    <xf numFmtId="1" fontId="2" fillId="0" borderId="0" xfId="42" applyNumberFormat="1" applyBorder="1" applyAlignment="1">
      <alignment horizontal="left"/>
    </xf>
    <xf numFmtId="0" fontId="19" fillId="0" borderId="0" xfId="42" applyFont="1"/>
    <xf numFmtId="0" fontId="19" fillId="0" borderId="0" xfId="42" applyFont="1" applyAlignment="1">
      <alignment horizontal="center" vertical="top"/>
    </xf>
    <xf numFmtId="1" fontId="19" fillId="0" borderId="0" xfId="42" applyNumberFormat="1" applyFont="1" applyAlignment="1">
      <alignment horizontal="center" vertical="top" wrapText="1"/>
    </xf>
    <xf numFmtId="0" fontId="19" fillId="0" borderId="0" xfId="42" applyFont="1" applyAlignment="1">
      <alignment horizontal="center" vertical="top" wrapText="1"/>
    </xf>
    <xf numFmtId="1" fontId="1" fillId="0" borderId="0" xfId="48" applyNumberFormat="1"/>
    <xf numFmtId="2" fontId="2" fillId="0" borderId="0" xfId="42" applyNumberFormat="1"/>
    <xf numFmtId="0" fontId="0" fillId="0" borderId="0" xfId="0" applyBorder="1"/>
    <xf numFmtId="0" fontId="19" fillId="0" borderId="0" xfId="0" applyFont="1" applyAlignment="1">
      <alignment horizontal="left" vertical="top"/>
    </xf>
    <xf numFmtId="0" fontId="19" fillId="0" borderId="0" xfId="0" applyFont="1" applyBorder="1" applyAlignment="1">
      <alignment horizontal="center" vertical="top"/>
    </xf>
    <xf numFmtId="0" fontId="19" fillId="0" borderId="0" xfId="0" applyFont="1" applyBorder="1" applyAlignment="1">
      <alignment horizontal="center" vertical="top" wrapText="1"/>
    </xf>
    <xf numFmtId="0" fontId="0" fillId="0" borderId="0" xfId="43" applyFont="1" applyBorder="1"/>
    <xf numFmtId="164" fontId="2" fillId="0" borderId="0" xfId="43" applyNumberFormat="1" applyBorder="1"/>
    <xf numFmtId="1" fontId="0" fillId="0" borderId="0" xfId="43" applyNumberFormat="1" applyFont="1" applyBorder="1"/>
    <xf numFmtId="1" fontId="19" fillId="0" borderId="10" xfId="42" applyNumberFormat="1" applyFont="1" applyBorder="1" applyAlignment="1">
      <alignment horizontal="center" vertical="top" wrapText="1"/>
    </xf>
    <xf numFmtId="1" fontId="19" fillId="0" borderId="12" xfId="42" applyNumberFormat="1" applyFont="1" applyBorder="1" applyAlignment="1">
      <alignment horizontal="center" vertical="top" wrapText="1"/>
    </xf>
    <xf numFmtId="0" fontId="19" fillId="0" borderId="10" xfId="42" applyFont="1" applyBorder="1" applyAlignment="1">
      <alignment horizontal="center" vertical="top" wrapText="1"/>
    </xf>
    <xf numFmtId="0" fontId="19" fillId="0" borderId="12" xfId="42" applyFont="1" applyBorder="1" applyAlignment="1">
      <alignment horizontal="center" vertical="top" wrapText="1"/>
    </xf>
    <xf numFmtId="164" fontId="19" fillId="0" borderId="10" xfId="42" applyNumberFormat="1" applyFont="1" applyBorder="1" applyAlignment="1">
      <alignment horizontal="center" vertical="top" wrapText="1"/>
    </xf>
    <xf numFmtId="164" fontId="19" fillId="0" borderId="12" xfId="42" applyNumberFormat="1" applyFont="1" applyBorder="1" applyAlignment="1">
      <alignment horizontal="center" vertical="top" wrapText="1"/>
    </xf>
  </cellXfs>
  <cellStyles count="49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00000000-0005-0000-0000-000025000000}"/>
    <cellStyle name="Normal 2 2" xfId="43" xr:uid="{00000000-0005-0000-0000-000026000000}"/>
    <cellStyle name="Normal 3" xfId="44" xr:uid="{00000000-0005-0000-0000-000027000000}"/>
    <cellStyle name="Normal 3 2" xfId="46" xr:uid="{00000000-0005-0000-0000-000028000000}"/>
    <cellStyle name="Normal 3 3" xfId="47" xr:uid="{00000000-0005-0000-0000-000029000000}"/>
    <cellStyle name="Normal 4" xfId="45" xr:uid="{00000000-0005-0000-0000-00002A000000}"/>
    <cellStyle name="Normal 5" xfId="48" xr:uid="{00000000-0005-0000-0000-00002B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9B3937"/>
      <color rgb="FF3B669B"/>
      <color rgb="FF85A644"/>
      <color rgb="FF7A983E"/>
      <color rgb="FFDC309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</a:t>
            </a:r>
            <a:r>
              <a:rPr lang="en-US"/>
              <a:t>Kurau Estuary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v>Area, A (m2)</c:v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'Kurau_X-sec'!$B$4:$B$26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293</c:v>
                </c:pt>
                <c:pt idx="2">
                  <c:v>1100</c:v>
                </c:pt>
                <c:pt idx="3">
                  <c:v>2177</c:v>
                </c:pt>
                <c:pt idx="4">
                  <c:v>3001</c:v>
                </c:pt>
                <c:pt idx="5">
                  <c:v>3600</c:v>
                </c:pt>
                <c:pt idx="6">
                  <c:v>3875</c:v>
                </c:pt>
                <c:pt idx="7">
                  <c:v>5433</c:v>
                </c:pt>
                <c:pt idx="8">
                  <c:v>6391</c:v>
                </c:pt>
                <c:pt idx="9">
                  <c:v>7421</c:v>
                </c:pt>
                <c:pt idx="10">
                  <c:v>8455</c:v>
                </c:pt>
                <c:pt idx="11">
                  <c:v>9467</c:v>
                </c:pt>
                <c:pt idx="12">
                  <c:v>10508</c:v>
                </c:pt>
                <c:pt idx="13">
                  <c:v>12028</c:v>
                </c:pt>
                <c:pt idx="14">
                  <c:v>14240</c:v>
                </c:pt>
                <c:pt idx="15">
                  <c:v>16537</c:v>
                </c:pt>
                <c:pt idx="16">
                  <c:v>18143</c:v>
                </c:pt>
                <c:pt idx="17">
                  <c:v>20576</c:v>
                </c:pt>
                <c:pt idx="18">
                  <c:v>22590</c:v>
                </c:pt>
                <c:pt idx="19">
                  <c:v>24613</c:v>
                </c:pt>
                <c:pt idx="20">
                  <c:v>26578</c:v>
                </c:pt>
                <c:pt idx="21">
                  <c:v>28511</c:v>
                </c:pt>
                <c:pt idx="22">
                  <c:v>30443</c:v>
                </c:pt>
              </c:numCache>
            </c:numRef>
          </c:xVal>
          <c:yVal>
            <c:numRef>
              <c:f>'Kurau_X-sec'!$C$4:$C$26</c:f>
              <c:numCache>
                <c:formatCode>0</c:formatCode>
                <c:ptCount val="23"/>
                <c:pt idx="1">
                  <c:v>1667.2092606194844</c:v>
                </c:pt>
                <c:pt idx="2">
                  <c:v>1210.4539157431418</c:v>
                </c:pt>
                <c:pt idx="3">
                  <c:v>980.57817612565987</c:v>
                </c:pt>
                <c:pt idx="4">
                  <c:v>819.45600388993034</c:v>
                </c:pt>
                <c:pt idx="6">
                  <c:v>919.72173460743932</c:v>
                </c:pt>
                <c:pt idx="7">
                  <c:v>703.12132047063153</c:v>
                </c:pt>
                <c:pt idx="8">
                  <c:v>527.0077834248666</c:v>
                </c:pt>
                <c:pt idx="9">
                  <c:v>633.70844507731533</c:v>
                </c:pt>
                <c:pt idx="10">
                  <c:v>585.76094605266803</c:v>
                </c:pt>
                <c:pt idx="11">
                  <c:v>557.52955138925165</c:v>
                </c:pt>
                <c:pt idx="12">
                  <c:v>624.20121461913379</c:v>
                </c:pt>
                <c:pt idx="13">
                  <c:v>561.9794965528589</c:v>
                </c:pt>
                <c:pt idx="14">
                  <c:v>559.20178976182808</c:v>
                </c:pt>
                <c:pt idx="15">
                  <c:v>571.4899409317751</c:v>
                </c:pt>
                <c:pt idx="16">
                  <c:v>490.65183195825631</c:v>
                </c:pt>
                <c:pt idx="17">
                  <c:v>583.82164294757206</c:v>
                </c:pt>
                <c:pt idx="18">
                  <c:v>507.60649717029327</c:v>
                </c:pt>
                <c:pt idx="19">
                  <c:v>519.00269375964967</c:v>
                </c:pt>
                <c:pt idx="20">
                  <c:v>456.57583581171394</c:v>
                </c:pt>
                <c:pt idx="21">
                  <c:v>391.00771190535534</c:v>
                </c:pt>
                <c:pt idx="22">
                  <c:v>442.93478400614572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0AD-814A-AAFD-66C7C59C1856}"/>
            </c:ext>
          </c:extLst>
        </c:ser>
        <c:ser>
          <c:idx val="0"/>
          <c:order val="1"/>
          <c:tx>
            <c:v>Width, B (m)</c:v>
          </c:tx>
          <c:spPr>
            <a:ln w="28575">
              <a:noFill/>
            </a:ln>
          </c:spPr>
          <c:xVal>
            <c:numRef>
              <c:f>'Kurau_X-sec'!$B$4:$B$26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293</c:v>
                </c:pt>
                <c:pt idx="2">
                  <c:v>1100</c:v>
                </c:pt>
                <c:pt idx="3">
                  <c:v>2177</c:v>
                </c:pt>
                <c:pt idx="4">
                  <c:v>3001</c:v>
                </c:pt>
                <c:pt idx="5">
                  <c:v>3600</c:v>
                </c:pt>
                <c:pt idx="6">
                  <c:v>3875</c:v>
                </c:pt>
                <c:pt idx="7">
                  <c:v>5433</c:v>
                </c:pt>
                <c:pt idx="8">
                  <c:v>6391</c:v>
                </c:pt>
                <c:pt idx="9">
                  <c:v>7421</c:v>
                </c:pt>
                <c:pt idx="10">
                  <c:v>8455</c:v>
                </c:pt>
                <c:pt idx="11">
                  <c:v>9467</c:v>
                </c:pt>
                <c:pt idx="12">
                  <c:v>10508</c:v>
                </c:pt>
                <c:pt idx="13">
                  <c:v>12028</c:v>
                </c:pt>
                <c:pt idx="14">
                  <c:v>14240</c:v>
                </c:pt>
                <c:pt idx="15">
                  <c:v>16537</c:v>
                </c:pt>
                <c:pt idx="16">
                  <c:v>18143</c:v>
                </c:pt>
                <c:pt idx="17">
                  <c:v>20576</c:v>
                </c:pt>
                <c:pt idx="18">
                  <c:v>22590</c:v>
                </c:pt>
                <c:pt idx="19">
                  <c:v>24613</c:v>
                </c:pt>
                <c:pt idx="20">
                  <c:v>26578</c:v>
                </c:pt>
                <c:pt idx="21">
                  <c:v>28511</c:v>
                </c:pt>
                <c:pt idx="22">
                  <c:v>30443</c:v>
                </c:pt>
              </c:numCache>
            </c:numRef>
          </c:xVal>
          <c:yVal>
            <c:numRef>
              <c:f>'Kurau_X-sec'!$D$4:$D$26</c:f>
              <c:numCache>
                <c:formatCode>0</c:formatCode>
                <c:ptCount val="23"/>
                <c:pt idx="1">
                  <c:v>1111.1731467545662</c:v>
                </c:pt>
                <c:pt idx="2">
                  <c:v>648.2097501093449</c:v>
                </c:pt>
                <c:pt idx="3">
                  <c:v>363.90865161237127</c:v>
                </c:pt>
                <c:pt idx="4">
                  <c:v>173.82142605796432</c:v>
                </c:pt>
                <c:pt idx="6">
                  <c:v>164.2732026369118</c:v>
                </c:pt>
                <c:pt idx="7">
                  <c:v>195.62013578640938</c:v>
                </c:pt>
                <c:pt idx="8">
                  <c:v>135.03013597096742</c:v>
                </c:pt>
                <c:pt idx="9">
                  <c:v>94.083729182926263</c:v>
                </c:pt>
                <c:pt idx="10">
                  <c:v>122.78249325984793</c:v>
                </c:pt>
                <c:pt idx="11">
                  <c:v>91.404582930789118</c:v>
                </c:pt>
                <c:pt idx="12">
                  <c:v>90.466676326223791</c:v>
                </c:pt>
                <c:pt idx="13">
                  <c:v>75.859075027142552</c:v>
                </c:pt>
                <c:pt idx="14">
                  <c:v>59.996062642661428</c:v>
                </c:pt>
                <c:pt idx="15">
                  <c:v>69.92649408362243</c:v>
                </c:pt>
                <c:pt idx="16">
                  <c:v>66.681315195828347</c:v>
                </c:pt>
                <c:pt idx="17">
                  <c:v>75.074069878062986</c:v>
                </c:pt>
                <c:pt idx="18">
                  <c:v>65.251365558492481</c:v>
                </c:pt>
                <c:pt idx="19">
                  <c:v>65.648426104017176</c:v>
                </c:pt>
                <c:pt idx="20">
                  <c:v>60.192982841860619</c:v>
                </c:pt>
                <c:pt idx="21">
                  <c:v>54.367698429650972</c:v>
                </c:pt>
                <c:pt idx="22">
                  <c:v>57.920378793353258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0AD-814A-AAFD-66C7C59C1856}"/>
            </c:ext>
          </c:extLst>
        </c:ser>
        <c:ser>
          <c:idx val="2"/>
          <c:order val="2"/>
          <c:tx>
            <c:v>Depth, h (m)</c:v>
          </c:tx>
          <c:spPr>
            <a:ln w="28575">
              <a:noFill/>
            </a:ln>
          </c:spPr>
          <c:xVal>
            <c:numRef>
              <c:f>'Kurau_X-sec'!$B$4:$B$26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293</c:v>
                </c:pt>
                <c:pt idx="2">
                  <c:v>1100</c:v>
                </c:pt>
                <c:pt idx="3">
                  <c:v>2177</c:v>
                </c:pt>
                <c:pt idx="4">
                  <c:v>3001</c:v>
                </c:pt>
                <c:pt idx="5">
                  <c:v>3600</c:v>
                </c:pt>
                <c:pt idx="6">
                  <c:v>3875</c:v>
                </c:pt>
                <c:pt idx="7">
                  <c:v>5433</c:v>
                </c:pt>
                <c:pt idx="8">
                  <c:v>6391</c:v>
                </c:pt>
                <c:pt idx="9">
                  <c:v>7421</c:v>
                </c:pt>
                <c:pt idx="10">
                  <c:v>8455</c:v>
                </c:pt>
                <c:pt idx="11">
                  <c:v>9467</c:v>
                </c:pt>
                <c:pt idx="12">
                  <c:v>10508</c:v>
                </c:pt>
                <c:pt idx="13">
                  <c:v>12028</c:v>
                </c:pt>
                <c:pt idx="14">
                  <c:v>14240</c:v>
                </c:pt>
                <c:pt idx="15">
                  <c:v>16537</c:v>
                </c:pt>
                <c:pt idx="16">
                  <c:v>18143</c:v>
                </c:pt>
                <c:pt idx="17">
                  <c:v>20576</c:v>
                </c:pt>
                <c:pt idx="18">
                  <c:v>22590</c:v>
                </c:pt>
                <c:pt idx="19">
                  <c:v>24613</c:v>
                </c:pt>
                <c:pt idx="20">
                  <c:v>26578</c:v>
                </c:pt>
                <c:pt idx="21">
                  <c:v>28511</c:v>
                </c:pt>
                <c:pt idx="22">
                  <c:v>30443</c:v>
                </c:pt>
              </c:numCache>
            </c:numRef>
          </c:xVal>
          <c:yVal>
            <c:numRef>
              <c:f>'Kurau_X-sec'!$E$4:$E$26</c:f>
              <c:numCache>
                <c:formatCode>0.00</c:formatCode>
                <c:ptCount val="23"/>
                <c:pt idx="1">
                  <c:v>1.5004045638512307</c:v>
                </c:pt>
                <c:pt idx="2">
                  <c:v>1.8673799885591869</c:v>
                </c:pt>
                <c:pt idx="3">
                  <c:v>2.6945723103339501</c:v>
                </c:pt>
                <c:pt idx="4">
                  <c:v>4.7143555456544579</c:v>
                </c:pt>
                <c:pt idx="6">
                  <c:v>5.598732598160109</c:v>
                </c:pt>
                <c:pt idx="7">
                  <c:v>3.5943197649057179</c:v>
                </c:pt>
                <c:pt idx="8">
                  <c:v>3.9028901188263454</c:v>
                </c:pt>
                <c:pt idx="9">
                  <c:v>6.7355795798144964</c:v>
                </c:pt>
                <c:pt idx="10">
                  <c:v>4.770720405660815</c:v>
                </c:pt>
                <c:pt idx="11">
                  <c:v>6.0995798406673867</c:v>
                </c:pt>
                <c:pt idx="12">
                  <c:v>6.899791613524715</c:v>
                </c:pt>
                <c:pt idx="13">
                  <c:v>7.4082039143211453</c:v>
                </c:pt>
                <c:pt idx="14">
                  <c:v>9.3206414742989523</c:v>
                </c:pt>
                <c:pt idx="15">
                  <c:v>8.172724064334643</c:v>
                </c:pt>
                <c:pt idx="16">
                  <c:v>7.3581606859030879</c:v>
                </c:pt>
                <c:pt idx="17">
                  <c:v>7.776608406815142</c:v>
                </c:pt>
                <c:pt idx="18">
                  <c:v>7.7792471134610324</c:v>
                </c:pt>
                <c:pt idx="19">
                  <c:v>7.90579035264778</c:v>
                </c:pt>
                <c:pt idx="20">
                  <c:v>7.5852003714657705</c:v>
                </c:pt>
                <c:pt idx="21">
                  <c:v>7.1919121684229355</c:v>
                </c:pt>
                <c:pt idx="22">
                  <c:v>7.6473046833211553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0AD-814A-AAFD-66C7C59C1856}"/>
            </c:ext>
          </c:extLst>
        </c:ser>
        <c:ser>
          <c:idx val="3"/>
          <c:order val="3"/>
          <c:spPr>
            <a:ln w="285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'Kurau_X-sec'!$B$4:$B$26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293</c:v>
                </c:pt>
                <c:pt idx="2">
                  <c:v>1100</c:v>
                </c:pt>
                <c:pt idx="3">
                  <c:v>2177</c:v>
                </c:pt>
                <c:pt idx="4">
                  <c:v>3001</c:v>
                </c:pt>
                <c:pt idx="5">
                  <c:v>3600</c:v>
                </c:pt>
                <c:pt idx="6">
                  <c:v>3875</c:v>
                </c:pt>
                <c:pt idx="7">
                  <c:v>5433</c:v>
                </c:pt>
                <c:pt idx="8">
                  <c:v>6391</c:v>
                </c:pt>
                <c:pt idx="9">
                  <c:v>7421</c:v>
                </c:pt>
                <c:pt idx="10">
                  <c:v>8455</c:v>
                </c:pt>
                <c:pt idx="11">
                  <c:v>9467</c:v>
                </c:pt>
                <c:pt idx="12">
                  <c:v>10508</c:v>
                </c:pt>
                <c:pt idx="13">
                  <c:v>12028</c:v>
                </c:pt>
                <c:pt idx="14">
                  <c:v>14240</c:v>
                </c:pt>
                <c:pt idx="15">
                  <c:v>16537</c:v>
                </c:pt>
                <c:pt idx="16">
                  <c:v>18143</c:v>
                </c:pt>
                <c:pt idx="17">
                  <c:v>20576</c:v>
                </c:pt>
                <c:pt idx="18">
                  <c:v>22590</c:v>
                </c:pt>
                <c:pt idx="19">
                  <c:v>24613</c:v>
                </c:pt>
                <c:pt idx="20">
                  <c:v>26578</c:v>
                </c:pt>
                <c:pt idx="21">
                  <c:v>28511</c:v>
                </c:pt>
                <c:pt idx="22">
                  <c:v>30443</c:v>
                </c:pt>
              </c:numCache>
            </c:numRef>
          </c:xVal>
          <c:yVal>
            <c:numRef>
              <c:f>'Kurau_X-sec'!$F$4:$F$26</c:f>
              <c:numCache>
                <c:formatCode>0</c:formatCode>
                <c:ptCount val="23"/>
                <c:pt idx="0">
                  <c:v>1800</c:v>
                </c:pt>
                <c:pt idx="1">
                  <c:v>1659.3032345208217</c:v>
                </c:pt>
                <c:pt idx="2">
                  <c:v>1326.0851552491185</c:v>
                </c:pt>
                <c:pt idx="3">
                  <c:v>983.20704309014343</c:v>
                </c:pt>
                <c:pt idx="4">
                  <c:v>782.05950638612421</c:v>
                </c:pt>
                <c:pt idx="5">
                  <c:v>662.18299410859618</c:v>
                </c:pt>
                <c:pt idx="6">
                  <c:v>658.15537556372669</c:v>
                </c:pt>
                <c:pt idx="7">
                  <c:v>636.23721369455984</c:v>
                </c:pt>
                <c:pt idx="8">
                  <c:v>623.12390556654839</c:v>
                </c:pt>
                <c:pt idx="9">
                  <c:v>609.32639712317098</c:v>
                </c:pt>
                <c:pt idx="10">
                  <c:v>595.78259029640049</c:v>
                </c:pt>
                <c:pt idx="11">
                  <c:v>582.81850117096951</c:v>
                </c:pt>
                <c:pt idx="12">
                  <c:v>569.77718696847717</c:v>
                </c:pt>
                <c:pt idx="13">
                  <c:v>551.2574305307553</c:v>
                </c:pt>
                <c:pt idx="14">
                  <c:v>525.37639552607675</c:v>
                </c:pt>
                <c:pt idx="15">
                  <c:v>499.78608004403117</c:v>
                </c:pt>
                <c:pt idx="16">
                  <c:v>482.6381125675158</c:v>
                </c:pt>
                <c:pt idx="17">
                  <c:v>457.77409457082717</c:v>
                </c:pt>
                <c:pt idx="18">
                  <c:v>438.16397411320361</c:v>
                </c:pt>
                <c:pt idx="19">
                  <c:v>419.3118644259809</c:v>
                </c:pt>
                <c:pt idx="20">
                  <c:v>401.77714059454428</c:v>
                </c:pt>
                <c:pt idx="21">
                  <c:v>385.2435836893842</c:v>
                </c:pt>
                <c:pt idx="22">
                  <c:v>369.39843055919738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0AD-814A-AAFD-66C7C59C1856}"/>
            </c:ext>
          </c:extLst>
        </c:ser>
        <c:ser>
          <c:idx val="4"/>
          <c:order val="4"/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'Kurau_X-sec'!$B$4:$B$26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293</c:v>
                </c:pt>
                <c:pt idx="2">
                  <c:v>1100</c:v>
                </c:pt>
                <c:pt idx="3">
                  <c:v>2177</c:v>
                </c:pt>
                <c:pt idx="4">
                  <c:v>3001</c:v>
                </c:pt>
                <c:pt idx="5">
                  <c:v>3600</c:v>
                </c:pt>
                <c:pt idx="6">
                  <c:v>3875</c:v>
                </c:pt>
                <c:pt idx="7">
                  <c:v>5433</c:v>
                </c:pt>
                <c:pt idx="8">
                  <c:v>6391</c:v>
                </c:pt>
                <c:pt idx="9">
                  <c:v>7421</c:v>
                </c:pt>
                <c:pt idx="10">
                  <c:v>8455</c:v>
                </c:pt>
                <c:pt idx="11">
                  <c:v>9467</c:v>
                </c:pt>
                <c:pt idx="12">
                  <c:v>10508</c:v>
                </c:pt>
                <c:pt idx="13">
                  <c:v>12028</c:v>
                </c:pt>
                <c:pt idx="14">
                  <c:v>14240</c:v>
                </c:pt>
                <c:pt idx="15">
                  <c:v>16537</c:v>
                </c:pt>
                <c:pt idx="16">
                  <c:v>18143</c:v>
                </c:pt>
                <c:pt idx="17">
                  <c:v>20576</c:v>
                </c:pt>
                <c:pt idx="18">
                  <c:v>22590</c:v>
                </c:pt>
                <c:pt idx="19">
                  <c:v>24613</c:v>
                </c:pt>
                <c:pt idx="20">
                  <c:v>26578</c:v>
                </c:pt>
                <c:pt idx="21">
                  <c:v>28511</c:v>
                </c:pt>
                <c:pt idx="22">
                  <c:v>30443</c:v>
                </c:pt>
              </c:numCache>
            </c:numRef>
          </c:xVal>
          <c:yVal>
            <c:numRef>
              <c:f>'Kurau_X-sec'!$G$4:$G$26</c:f>
              <c:numCache>
                <c:formatCode>0</c:formatCode>
                <c:ptCount val="23"/>
                <c:pt idx="0">
                  <c:v>1400</c:v>
                </c:pt>
                <c:pt idx="1">
                  <c:v>1151.5845957624738</c:v>
                </c:pt>
                <c:pt idx="2">
                  <c:v>672.42742152571918</c:v>
                </c:pt>
                <c:pt idx="3">
                  <c:v>327.96083057353906</c:v>
                </c:pt>
                <c:pt idx="4">
                  <c:v>189.34312569519233</c:v>
                </c:pt>
                <c:pt idx="5">
                  <c:v>127.00513460517752</c:v>
                </c:pt>
                <c:pt idx="6">
                  <c:v>125.73724460921676</c:v>
                </c:pt>
                <c:pt idx="7">
                  <c:v>118.93195373075604</c:v>
                </c:pt>
                <c:pt idx="8">
                  <c:v>114.93160662667083</c:v>
                </c:pt>
                <c:pt idx="9">
                  <c:v>110.78058265648126</c:v>
                </c:pt>
                <c:pt idx="10">
                  <c:v>106.76422951015657</c:v>
                </c:pt>
                <c:pt idx="11">
                  <c:v>102.97436601365182</c:v>
                </c:pt>
                <c:pt idx="12">
                  <c:v>99.216220315870217</c:v>
                </c:pt>
                <c:pt idx="13">
                  <c:v>93.973779125802849</c:v>
                </c:pt>
                <c:pt idx="14">
                  <c:v>86.835523763226149</c:v>
                </c:pt>
                <c:pt idx="15">
                  <c:v>79.996276000894852</c:v>
                </c:pt>
                <c:pt idx="16">
                  <c:v>75.537025554740239</c:v>
                </c:pt>
                <c:pt idx="17">
                  <c:v>69.250480495155827</c:v>
                </c:pt>
                <c:pt idx="18">
                  <c:v>64.44431465145118</c:v>
                </c:pt>
                <c:pt idx="19">
                  <c:v>59.952435859919341</c:v>
                </c:pt>
                <c:pt idx="20">
                  <c:v>55.889299560886911</c:v>
                </c:pt>
                <c:pt idx="21">
                  <c:v>52.161111480953664</c:v>
                </c:pt>
                <c:pt idx="22">
                  <c:v>48.683357007707478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0AD-814A-AAFD-66C7C59C1856}"/>
            </c:ext>
          </c:extLst>
        </c:ser>
        <c:ser>
          <c:idx val="5"/>
          <c:order val="5"/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'Kurau_X-sec'!$B$4:$B$26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293</c:v>
                </c:pt>
                <c:pt idx="2">
                  <c:v>1100</c:v>
                </c:pt>
                <c:pt idx="3">
                  <c:v>2177</c:v>
                </c:pt>
                <c:pt idx="4">
                  <c:v>3001</c:v>
                </c:pt>
                <c:pt idx="5">
                  <c:v>3600</c:v>
                </c:pt>
                <c:pt idx="6">
                  <c:v>3875</c:v>
                </c:pt>
                <c:pt idx="7">
                  <c:v>5433</c:v>
                </c:pt>
                <c:pt idx="8">
                  <c:v>6391</c:v>
                </c:pt>
                <c:pt idx="9">
                  <c:v>7421</c:v>
                </c:pt>
                <c:pt idx="10">
                  <c:v>8455</c:v>
                </c:pt>
                <c:pt idx="11">
                  <c:v>9467</c:v>
                </c:pt>
                <c:pt idx="12">
                  <c:v>10508</c:v>
                </c:pt>
                <c:pt idx="13">
                  <c:v>12028</c:v>
                </c:pt>
                <c:pt idx="14">
                  <c:v>14240</c:v>
                </c:pt>
                <c:pt idx="15">
                  <c:v>16537</c:v>
                </c:pt>
                <c:pt idx="16">
                  <c:v>18143</c:v>
                </c:pt>
                <c:pt idx="17">
                  <c:v>20576</c:v>
                </c:pt>
                <c:pt idx="18">
                  <c:v>22590</c:v>
                </c:pt>
                <c:pt idx="19">
                  <c:v>24613</c:v>
                </c:pt>
                <c:pt idx="20">
                  <c:v>26578</c:v>
                </c:pt>
                <c:pt idx="21">
                  <c:v>28511</c:v>
                </c:pt>
                <c:pt idx="22">
                  <c:v>30443</c:v>
                </c:pt>
              </c:numCache>
            </c:numRef>
          </c:xVal>
          <c:yVal>
            <c:numRef>
              <c:f>'Kurau_X-sec'!$H$4:$H$26</c:f>
              <c:numCache>
                <c:formatCode>0.00</c:formatCode>
                <c:ptCount val="23"/>
                <c:pt idx="0">
                  <c:v>1.2857142857142858</c:v>
                </c:pt>
                <c:pt idx="1">
                  <c:v>1.4408869662086641</c:v>
                </c:pt>
                <c:pt idx="2">
                  <c:v>1.9720866710644669</c:v>
                </c:pt>
                <c:pt idx="3">
                  <c:v>2.9979404594466588</c:v>
                </c:pt>
                <c:pt idx="4">
                  <c:v>4.1303823601449174</c:v>
                </c:pt>
                <c:pt idx="5">
                  <c:v>5.2138285288002955</c:v>
                </c:pt>
                <c:pt idx="6">
                  <c:v>5.2343709106178613</c:v>
                </c:pt>
                <c:pt idx="7">
                  <c:v>5.3495901962134136</c:v>
                </c:pt>
                <c:pt idx="8">
                  <c:v>5.4216931604430156</c:v>
                </c:pt>
                <c:pt idx="9">
                  <c:v>5.5002996239208004</c:v>
                </c:pt>
                <c:pt idx="10">
                  <c:v>5.5803577006072356</c:v>
                </c:pt>
                <c:pt idx="11">
                  <c:v>5.6598406354228237</c:v>
                </c:pt>
                <c:pt idx="12">
                  <c:v>5.7427826332680603</c:v>
                </c:pt>
                <c:pt idx="13">
                  <c:v>5.8660770659524726</c:v>
                </c:pt>
                <c:pt idx="14">
                  <c:v>6.0502473268730101</c:v>
                </c:pt>
                <c:pt idx="15">
                  <c:v>6.2476168270438048</c:v>
                </c:pt>
                <c:pt idx="16">
                  <c:v>6.3894243786149243</c:v>
                </c:pt>
                <c:pt idx="17">
                  <c:v>6.6104103725727814</c:v>
                </c:pt>
                <c:pt idx="18">
                  <c:v>6.7991098436382682</c:v>
                </c:pt>
                <c:pt idx="19">
                  <c:v>6.9940755269012858</c:v>
                </c:pt>
                <c:pt idx="20">
                  <c:v>7.1888025749336917</c:v>
                </c:pt>
                <c:pt idx="21">
                  <c:v>7.3856475207598615</c:v>
                </c:pt>
                <c:pt idx="22">
                  <c:v>7.5877764653886697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40AD-814A-AAFD-66C7C59C1856}"/>
            </c:ext>
          </c:extLst>
        </c:ser>
        <c:ser>
          <c:idx val="6"/>
          <c:order val="6"/>
          <c:spPr>
            <a:ln w="28575">
              <a:noFill/>
            </a:ln>
          </c:spPr>
          <c:trendline>
            <c:trendlineType val="exp"/>
            <c:dispRSqr val="0"/>
            <c:dispEq val="1"/>
            <c:trendlineLbl>
              <c:layout>
                <c:manualLayout>
                  <c:x val="0.13761679790026199"/>
                  <c:y val="-9.0965839668959395E-2"/>
                </c:manualLayout>
              </c:layout>
              <c:numFmt formatCode="General" sourceLinked="0"/>
            </c:trendlineLbl>
          </c:trendline>
          <c:xVal>
            <c:numRef>
              <c:f>'Kurau_X-sec'!$B$4:$B$10</c:f>
              <c:numCache>
                <c:formatCode>General</c:formatCode>
                <c:ptCount val="7"/>
                <c:pt idx="0">
                  <c:v>0</c:v>
                </c:pt>
                <c:pt idx="1">
                  <c:v>293</c:v>
                </c:pt>
                <c:pt idx="2">
                  <c:v>1100</c:v>
                </c:pt>
                <c:pt idx="3">
                  <c:v>2177</c:v>
                </c:pt>
                <c:pt idx="4">
                  <c:v>3001</c:v>
                </c:pt>
                <c:pt idx="5">
                  <c:v>3600</c:v>
                </c:pt>
                <c:pt idx="6">
                  <c:v>3875</c:v>
                </c:pt>
              </c:numCache>
            </c:numRef>
          </c:xVal>
          <c:yVal>
            <c:numRef>
              <c:f>'Kurau_X-sec'!$C$4:$C$10</c:f>
              <c:numCache>
                <c:formatCode>0</c:formatCode>
                <c:ptCount val="7"/>
                <c:pt idx="1">
                  <c:v>1667.2092606194844</c:v>
                </c:pt>
                <c:pt idx="2">
                  <c:v>1210.4539157431418</c:v>
                </c:pt>
                <c:pt idx="3">
                  <c:v>980.57817612565987</c:v>
                </c:pt>
                <c:pt idx="4">
                  <c:v>819.45600388993034</c:v>
                </c:pt>
                <c:pt idx="6">
                  <c:v>919.72173460743932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40AD-814A-AAFD-66C7C59C18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8348344"/>
        <c:axId val="2109415336"/>
      </c:scatterChart>
      <c:valAx>
        <c:axId val="21083483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09415336"/>
        <c:crosses val="autoZero"/>
        <c:crossBetween val="midCat"/>
      </c:valAx>
      <c:valAx>
        <c:axId val="2109415336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2108348344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 Perak Estuary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v>Area, A (m2)</c:v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'Perak_X-sec'!$B$4:$B$29</c:f>
              <c:numCache>
                <c:formatCode>General</c:formatCode>
                <c:ptCount val="26"/>
                <c:pt idx="0">
                  <c:v>0</c:v>
                </c:pt>
                <c:pt idx="1">
                  <c:v>701</c:v>
                </c:pt>
                <c:pt idx="2">
                  <c:v>1840</c:v>
                </c:pt>
                <c:pt idx="3">
                  <c:v>3097</c:v>
                </c:pt>
                <c:pt idx="4">
                  <c:v>4000</c:v>
                </c:pt>
                <c:pt idx="5">
                  <c:v>4230</c:v>
                </c:pt>
                <c:pt idx="6">
                  <c:v>5002</c:v>
                </c:pt>
                <c:pt idx="7">
                  <c:v>6233</c:v>
                </c:pt>
                <c:pt idx="8">
                  <c:v>7203</c:v>
                </c:pt>
                <c:pt idx="9">
                  <c:v>8964</c:v>
                </c:pt>
                <c:pt idx="10">
                  <c:v>11460</c:v>
                </c:pt>
                <c:pt idx="11">
                  <c:v>13279</c:v>
                </c:pt>
                <c:pt idx="12">
                  <c:v>15184</c:v>
                </c:pt>
                <c:pt idx="13">
                  <c:v>16869</c:v>
                </c:pt>
                <c:pt idx="14">
                  <c:v>18842</c:v>
                </c:pt>
                <c:pt idx="15">
                  <c:v>21101</c:v>
                </c:pt>
                <c:pt idx="16">
                  <c:v>23164</c:v>
                </c:pt>
                <c:pt idx="17">
                  <c:v>25309</c:v>
                </c:pt>
                <c:pt idx="18">
                  <c:v>27615</c:v>
                </c:pt>
                <c:pt idx="19">
                  <c:v>28279</c:v>
                </c:pt>
                <c:pt idx="20">
                  <c:v>29271</c:v>
                </c:pt>
                <c:pt idx="21">
                  <c:v>30371</c:v>
                </c:pt>
                <c:pt idx="22">
                  <c:v>31445</c:v>
                </c:pt>
                <c:pt idx="23">
                  <c:v>32403</c:v>
                </c:pt>
                <c:pt idx="24">
                  <c:v>33319</c:v>
                </c:pt>
                <c:pt idx="25">
                  <c:v>35462</c:v>
                </c:pt>
              </c:numCache>
            </c:numRef>
          </c:xVal>
          <c:yVal>
            <c:numRef>
              <c:f>'Perak_X-sec'!$C$4:$C$29</c:f>
              <c:numCache>
                <c:formatCode>0</c:formatCode>
                <c:ptCount val="26"/>
                <c:pt idx="1">
                  <c:v>18142.158492253737</c:v>
                </c:pt>
                <c:pt idx="2">
                  <c:v>15119.816743639292</c:v>
                </c:pt>
                <c:pt idx="3">
                  <c:v>9950.3192673735612</c:v>
                </c:pt>
                <c:pt idx="5">
                  <c:v>9271.508378838349</c:v>
                </c:pt>
                <c:pt idx="6">
                  <c:v>8261.336169404447</c:v>
                </c:pt>
                <c:pt idx="7">
                  <c:v>8353.7820471461819</c:v>
                </c:pt>
                <c:pt idx="8">
                  <c:v>8759.8070015734538</c:v>
                </c:pt>
                <c:pt idx="9">
                  <c:v>9001.3987893446738</c:v>
                </c:pt>
                <c:pt idx="10">
                  <c:v>8047.8332129584023</c:v>
                </c:pt>
                <c:pt idx="11">
                  <c:v>7858.596384256708</c:v>
                </c:pt>
                <c:pt idx="12">
                  <c:v>6708.165715475764</c:v>
                </c:pt>
                <c:pt idx="13">
                  <c:v>6663.1382151929865</c:v>
                </c:pt>
                <c:pt idx="14">
                  <c:v>7030.2973220241229</c:v>
                </c:pt>
                <c:pt idx="15">
                  <c:v>6238.6561900444522</c:v>
                </c:pt>
                <c:pt idx="16">
                  <c:v>5415.3338437295643</c:v>
                </c:pt>
                <c:pt idx="17">
                  <c:v>5053.6535362346967</c:v>
                </c:pt>
                <c:pt idx="18">
                  <c:v>5790.7981943468367</c:v>
                </c:pt>
                <c:pt idx="19">
                  <c:v>5125.1342719307586</c:v>
                </c:pt>
                <c:pt idx="20">
                  <c:v>4977.9909926181444</c:v>
                </c:pt>
                <c:pt idx="21">
                  <c:v>4556.5680931264778</c:v>
                </c:pt>
                <c:pt idx="22">
                  <c:v>5369.7903598137182</c:v>
                </c:pt>
                <c:pt idx="23">
                  <c:v>5371.6500455450569</c:v>
                </c:pt>
                <c:pt idx="24">
                  <c:v>5042.0436614079272</c:v>
                </c:pt>
                <c:pt idx="25">
                  <c:v>4582.3742824235942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F4E-424F-9A4F-099D442439B0}"/>
            </c:ext>
          </c:extLst>
        </c:ser>
        <c:ser>
          <c:idx val="0"/>
          <c:order val="1"/>
          <c:tx>
            <c:v>Width, B (m)</c:v>
          </c:tx>
          <c:spPr>
            <a:ln w="28575">
              <a:noFill/>
            </a:ln>
          </c:spPr>
          <c:xVal>
            <c:numRef>
              <c:f>'Perak_X-sec'!$B$4:$B$29</c:f>
              <c:numCache>
                <c:formatCode>General</c:formatCode>
                <c:ptCount val="26"/>
                <c:pt idx="0">
                  <c:v>0</c:v>
                </c:pt>
                <c:pt idx="1">
                  <c:v>701</c:v>
                </c:pt>
                <c:pt idx="2">
                  <c:v>1840</c:v>
                </c:pt>
                <c:pt idx="3">
                  <c:v>3097</c:v>
                </c:pt>
                <c:pt idx="4">
                  <c:v>4000</c:v>
                </c:pt>
                <c:pt idx="5">
                  <c:v>4230</c:v>
                </c:pt>
                <c:pt idx="6">
                  <c:v>5002</c:v>
                </c:pt>
                <c:pt idx="7">
                  <c:v>6233</c:v>
                </c:pt>
                <c:pt idx="8">
                  <c:v>7203</c:v>
                </c:pt>
                <c:pt idx="9">
                  <c:v>8964</c:v>
                </c:pt>
                <c:pt idx="10">
                  <c:v>11460</c:v>
                </c:pt>
                <c:pt idx="11">
                  <c:v>13279</c:v>
                </c:pt>
                <c:pt idx="12">
                  <c:v>15184</c:v>
                </c:pt>
                <c:pt idx="13">
                  <c:v>16869</c:v>
                </c:pt>
                <c:pt idx="14">
                  <c:v>18842</c:v>
                </c:pt>
                <c:pt idx="15">
                  <c:v>21101</c:v>
                </c:pt>
                <c:pt idx="16">
                  <c:v>23164</c:v>
                </c:pt>
                <c:pt idx="17">
                  <c:v>25309</c:v>
                </c:pt>
                <c:pt idx="18">
                  <c:v>27615</c:v>
                </c:pt>
                <c:pt idx="19">
                  <c:v>28279</c:v>
                </c:pt>
                <c:pt idx="20">
                  <c:v>29271</c:v>
                </c:pt>
                <c:pt idx="21">
                  <c:v>30371</c:v>
                </c:pt>
                <c:pt idx="22">
                  <c:v>31445</c:v>
                </c:pt>
                <c:pt idx="23">
                  <c:v>32403</c:v>
                </c:pt>
                <c:pt idx="24">
                  <c:v>33319</c:v>
                </c:pt>
                <c:pt idx="25">
                  <c:v>35462</c:v>
                </c:pt>
              </c:numCache>
            </c:numRef>
          </c:xVal>
          <c:yVal>
            <c:numRef>
              <c:f>'Perak_X-sec'!$D$4:$D$29</c:f>
              <c:numCache>
                <c:formatCode>0</c:formatCode>
                <c:ptCount val="26"/>
                <c:pt idx="1">
                  <c:v>7082.0222435956593</c:v>
                </c:pt>
                <c:pt idx="2">
                  <c:v>4983.2710833144974</c:v>
                </c:pt>
                <c:pt idx="3">
                  <c:v>2196.3151123666926</c:v>
                </c:pt>
                <c:pt idx="5">
                  <c:v>1551.8818214155588</c:v>
                </c:pt>
                <c:pt idx="6">
                  <c:v>1381.6369855702826</c:v>
                </c:pt>
                <c:pt idx="7">
                  <c:v>1417.0521760853392</c:v>
                </c:pt>
                <c:pt idx="8">
                  <c:v>1649.1687701812507</c:v>
                </c:pt>
                <c:pt idx="9">
                  <c:v>2161.8070722844122</c:v>
                </c:pt>
                <c:pt idx="10">
                  <c:v>2123.3557583845554</c:v>
                </c:pt>
                <c:pt idx="11">
                  <c:v>1786.7591972643461</c:v>
                </c:pt>
                <c:pt idx="12">
                  <c:v>1124.0372153420087</c:v>
                </c:pt>
                <c:pt idx="13">
                  <c:v>946.43434871012516</c:v>
                </c:pt>
                <c:pt idx="14">
                  <c:v>1566.1956787994584</c:v>
                </c:pt>
                <c:pt idx="15">
                  <c:v>1276.7284008541287</c:v>
                </c:pt>
                <c:pt idx="16">
                  <c:v>840.6217117460269</c:v>
                </c:pt>
                <c:pt idx="17">
                  <c:v>604.39281444799997</c:v>
                </c:pt>
                <c:pt idx="18">
                  <c:v>833.65576471419627</c:v>
                </c:pt>
                <c:pt idx="19">
                  <c:v>567.08226943087777</c:v>
                </c:pt>
                <c:pt idx="20">
                  <c:v>603.18990580313186</c:v>
                </c:pt>
                <c:pt idx="21">
                  <c:v>433.16681303733174</c:v>
                </c:pt>
                <c:pt idx="22">
                  <c:v>594.77438203334168</c:v>
                </c:pt>
                <c:pt idx="23">
                  <c:v>692.83924601169736</c:v>
                </c:pt>
                <c:pt idx="24">
                  <c:v>391.39987162516474</c:v>
                </c:pt>
                <c:pt idx="25">
                  <c:v>436.96358236412152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F4E-424F-9A4F-099D442439B0}"/>
            </c:ext>
          </c:extLst>
        </c:ser>
        <c:ser>
          <c:idx val="2"/>
          <c:order val="2"/>
          <c:tx>
            <c:v>Depth, h (m)</c:v>
          </c:tx>
          <c:spPr>
            <a:ln w="28575">
              <a:noFill/>
            </a:ln>
          </c:spPr>
          <c:xVal>
            <c:numRef>
              <c:f>'Perak_X-sec'!$B$4:$B$29</c:f>
              <c:numCache>
                <c:formatCode>General</c:formatCode>
                <c:ptCount val="26"/>
                <c:pt idx="0">
                  <c:v>0</c:v>
                </c:pt>
                <c:pt idx="1">
                  <c:v>701</c:v>
                </c:pt>
                <c:pt idx="2">
                  <c:v>1840</c:v>
                </c:pt>
                <c:pt idx="3">
                  <c:v>3097</c:v>
                </c:pt>
                <c:pt idx="4">
                  <c:v>4000</c:v>
                </c:pt>
                <c:pt idx="5">
                  <c:v>4230</c:v>
                </c:pt>
                <c:pt idx="6">
                  <c:v>5002</c:v>
                </c:pt>
                <c:pt idx="7">
                  <c:v>6233</c:v>
                </c:pt>
                <c:pt idx="8">
                  <c:v>7203</c:v>
                </c:pt>
                <c:pt idx="9">
                  <c:v>8964</c:v>
                </c:pt>
                <c:pt idx="10">
                  <c:v>11460</c:v>
                </c:pt>
                <c:pt idx="11">
                  <c:v>13279</c:v>
                </c:pt>
                <c:pt idx="12">
                  <c:v>15184</c:v>
                </c:pt>
                <c:pt idx="13">
                  <c:v>16869</c:v>
                </c:pt>
                <c:pt idx="14">
                  <c:v>18842</c:v>
                </c:pt>
                <c:pt idx="15">
                  <c:v>21101</c:v>
                </c:pt>
                <c:pt idx="16">
                  <c:v>23164</c:v>
                </c:pt>
                <c:pt idx="17">
                  <c:v>25309</c:v>
                </c:pt>
                <c:pt idx="18">
                  <c:v>27615</c:v>
                </c:pt>
                <c:pt idx="19">
                  <c:v>28279</c:v>
                </c:pt>
                <c:pt idx="20">
                  <c:v>29271</c:v>
                </c:pt>
                <c:pt idx="21">
                  <c:v>30371</c:v>
                </c:pt>
                <c:pt idx="22">
                  <c:v>31445</c:v>
                </c:pt>
                <c:pt idx="23">
                  <c:v>32403</c:v>
                </c:pt>
                <c:pt idx="24">
                  <c:v>33319</c:v>
                </c:pt>
                <c:pt idx="25">
                  <c:v>35462</c:v>
                </c:pt>
              </c:numCache>
            </c:numRef>
          </c:xVal>
          <c:yVal>
            <c:numRef>
              <c:f>'Perak_X-sec'!$E$4:$E$29</c:f>
              <c:numCache>
                <c:formatCode>0.00</c:formatCode>
                <c:ptCount val="26"/>
                <c:pt idx="1">
                  <c:v>2.5617200664202748</c:v>
                </c:pt>
                <c:pt idx="2">
                  <c:v>3.0341148396010449</c:v>
                </c:pt>
                <c:pt idx="3">
                  <c:v>4.5304606845104995</c:v>
                </c:pt>
                <c:pt idx="5">
                  <c:v>5.9743649618765975</c:v>
                </c:pt>
                <c:pt idx="6">
                  <c:v>5.9793826132951331</c:v>
                </c:pt>
                <c:pt idx="7">
                  <c:v>5.8951831048478569</c:v>
                </c:pt>
                <c:pt idx="8">
                  <c:v>5.3116498201762052</c:v>
                </c:pt>
                <c:pt idx="9">
                  <c:v>4.163830762119197</c:v>
                </c:pt>
                <c:pt idx="10">
                  <c:v>3.7901482976555831</c:v>
                </c:pt>
                <c:pt idx="11">
                  <c:v>4.3982403427886485</c:v>
                </c:pt>
                <c:pt idx="12">
                  <c:v>5.9679213676521226</c:v>
                </c:pt>
                <c:pt idx="13">
                  <c:v>7.0402540062858376</c:v>
                </c:pt>
                <c:pt idx="14">
                  <c:v>4.4887732849659514</c:v>
                </c:pt>
                <c:pt idx="15">
                  <c:v>4.8864395793739712</c:v>
                </c:pt>
                <c:pt idx="16">
                  <c:v>6.4420580245085004</c:v>
                </c:pt>
                <c:pt idx="17">
                  <c:v>8.361538084879891</c:v>
                </c:pt>
                <c:pt idx="18">
                  <c:v>6.9462701986258164</c:v>
                </c:pt>
                <c:pt idx="19">
                  <c:v>9.0377261787329903</c:v>
                </c:pt>
                <c:pt idx="20">
                  <c:v>8.2527756925740938</c:v>
                </c:pt>
                <c:pt idx="21">
                  <c:v>10.519199430760127</c:v>
                </c:pt>
                <c:pt idx="22">
                  <c:v>9.0282811802622334</c:v>
                </c:pt>
                <c:pt idx="23">
                  <c:v>7.7530972393188682</c:v>
                </c:pt>
                <c:pt idx="24">
                  <c:v>12.882077964084219</c:v>
                </c:pt>
                <c:pt idx="25">
                  <c:v>10.486856267589605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F4E-424F-9A4F-099D442439B0}"/>
            </c:ext>
          </c:extLst>
        </c:ser>
        <c:ser>
          <c:idx val="3"/>
          <c:order val="3"/>
          <c:spPr>
            <a:ln w="285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'Perak_X-sec'!$B$4:$B$29</c:f>
              <c:numCache>
                <c:formatCode>General</c:formatCode>
                <c:ptCount val="26"/>
                <c:pt idx="0">
                  <c:v>0</c:v>
                </c:pt>
                <c:pt idx="1">
                  <c:v>701</c:v>
                </c:pt>
                <c:pt idx="2">
                  <c:v>1840</c:v>
                </c:pt>
                <c:pt idx="3">
                  <c:v>3097</c:v>
                </c:pt>
                <c:pt idx="4">
                  <c:v>4000</c:v>
                </c:pt>
                <c:pt idx="5">
                  <c:v>4230</c:v>
                </c:pt>
                <c:pt idx="6">
                  <c:v>5002</c:v>
                </c:pt>
                <c:pt idx="7">
                  <c:v>6233</c:v>
                </c:pt>
                <c:pt idx="8">
                  <c:v>7203</c:v>
                </c:pt>
                <c:pt idx="9">
                  <c:v>8964</c:v>
                </c:pt>
                <c:pt idx="10">
                  <c:v>11460</c:v>
                </c:pt>
                <c:pt idx="11">
                  <c:v>13279</c:v>
                </c:pt>
                <c:pt idx="12">
                  <c:v>15184</c:v>
                </c:pt>
                <c:pt idx="13">
                  <c:v>16869</c:v>
                </c:pt>
                <c:pt idx="14">
                  <c:v>18842</c:v>
                </c:pt>
                <c:pt idx="15">
                  <c:v>21101</c:v>
                </c:pt>
                <c:pt idx="16">
                  <c:v>23164</c:v>
                </c:pt>
                <c:pt idx="17">
                  <c:v>25309</c:v>
                </c:pt>
                <c:pt idx="18">
                  <c:v>27615</c:v>
                </c:pt>
                <c:pt idx="19">
                  <c:v>28279</c:v>
                </c:pt>
                <c:pt idx="20">
                  <c:v>29271</c:v>
                </c:pt>
                <c:pt idx="21">
                  <c:v>30371</c:v>
                </c:pt>
                <c:pt idx="22">
                  <c:v>31445</c:v>
                </c:pt>
                <c:pt idx="23">
                  <c:v>32403</c:v>
                </c:pt>
                <c:pt idx="24">
                  <c:v>33319</c:v>
                </c:pt>
                <c:pt idx="25">
                  <c:v>35462</c:v>
                </c:pt>
              </c:numCache>
            </c:numRef>
          </c:xVal>
          <c:yVal>
            <c:numRef>
              <c:f>'Perak_X-sec'!$F$4:$F$29</c:f>
              <c:numCache>
                <c:formatCode>0</c:formatCode>
                <c:ptCount val="26"/>
                <c:pt idx="0">
                  <c:v>20500</c:v>
                </c:pt>
                <c:pt idx="1">
                  <c:v>17818.279813323497</c:v>
                </c:pt>
                <c:pt idx="2">
                  <c:v>14188.402224618972</c:v>
                </c:pt>
                <c:pt idx="3">
                  <c:v>11034.47967268528</c:v>
                </c:pt>
                <c:pt idx="4">
                  <c:v>9211.2437644030415</c:v>
                </c:pt>
                <c:pt idx="5">
                  <c:v>9153.3819973766022</c:v>
                </c:pt>
                <c:pt idx="6">
                  <c:v>8964.3765621701623</c:v>
                </c:pt>
                <c:pt idx="7">
                  <c:v>8671.0361465720725</c:v>
                </c:pt>
                <c:pt idx="8">
                  <c:v>8446.6682767637813</c:v>
                </c:pt>
                <c:pt idx="9">
                  <c:v>8054.0694243314283</c:v>
                </c:pt>
                <c:pt idx="10">
                  <c:v>7528.6671647382336</c:v>
                </c:pt>
                <c:pt idx="11">
                  <c:v>7167.4924157317582</c:v>
                </c:pt>
                <c:pt idx="12">
                  <c:v>6807.8024542472695</c:v>
                </c:pt>
                <c:pt idx="13">
                  <c:v>6504.7249850583194</c:v>
                </c:pt>
                <c:pt idx="14">
                  <c:v>6166.9507460153518</c:v>
                </c:pt>
                <c:pt idx="15">
                  <c:v>5801.6969666878313</c:v>
                </c:pt>
                <c:pt idx="16">
                  <c:v>5487.0660660115173</c:v>
                </c:pt>
                <c:pt idx="17">
                  <c:v>5178.0095490868916</c:v>
                </c:pt>
                <c:pt idx="18">
                  <c:v>4865.1444222492701</c:v>
                </c:pt>
                <c:pt idx="19">
                  <c:v>4778.6135647834581</c:v>
                </c:pt>
                <c:pt idx="20">
                  <c:v>4652.1972943649826</c:v>
                </c:pt>
                <c:pt idx="21">
                  <c:v>4515.9244407017668</c:v>
                </c:pt>
                <c:pt idx="22">
                  <c:v>4386.7247922531415</c:v>
                </c:pt>
                <c:pt idx="23">
                  <c:v>4274.6019877041799</c:v>
                </c:pt>
                <c:pt idx="24">
                  <c:v>4170.0759080163234</c:v>
                </c:pt>
                <c:pt idx="25">
                  <c:v>3935.4109858486686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F4E-424F-9A4F-099D442439B0}"/>
            </c:ext>
          </c:extLst>
        </c:ser>
        <c:ser>
          <c:idx val="4"/>
          <c:order val="4"/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'Perak_X-sec'!$B$4:$B$29</c:f>
              <c:numCache>
                <c:formatCode>General</c:formatCode>
                <c:ptCount val="26"/>
                <c:pt idx="0">
                  <c:v>0</c:v>
                </c:pt>
                <c:pt idx="1">
                  <c:v>701</c:v>
                </c:pt>
                <c:pt idx="2">
                  <c:v>1840</c:v>
                </c:pt>
                <c:pt idx="3">
                  <c:v>3097</c:v>
                </c:pt>
                <c:pt idx="4">
                  <c:v>4000</c:v>
                </c:pt>
                <c:pt idx="5">
                  <c:v>4230</c:v>
                </c:pt>
                <c:pt idx="6">
                  <c:v>5002</c:v>
                </c:pt>
                <c:pt idx="7">
                  <c:v>6233</c:v>
                </c:pt>
                <c:pt idx="8">
                  <c:v>7203</c:v>
                </c:pt>
                <c:pt idx="9">
                  <c:v>8964</c:v>
                </c:pt>
                <c:pt idx="10">
                  <c:v>11460</c:v>
                </c:pt>
                <c:pt idx="11">
                  <c:v>13279</c:v>
                </c:pt>
                <c:pt idx="12">
                  <c:v>15184</c:v>
                </c:pt>
                <c:pt idx="13">
                  <c:v>16869</c:v>
                </c:pt>
                <c:pt idx="14">
                  <c:v>18842</c:v>
                </c:pt>
                <c:pt idx="15">
                  <c:v>21101</c:v>
                </c:pt>
                <c:pt idx="16">
                  <c:v>23164</c:v>
                </c:pt>
                <c:pt idx="17">
                  <c:v>25309</c:v>
                </c:pt>
                <c:pt idx="18">
                  <c:v>27615</c:v>
                </c:pt>
                <c:pt idx="19">
                  <c:v>28279</c:v>
                </c:pt>
                <c:pt idx="20">
                  <c:v>29271</c:v>
                </c:pt>
                <c:pt idx="21">
                  <c:v>30371</c:v>
                </c:pt>
                <c:pt idx="22">
                  <c:v>31445</c:v>
                </c:pt>
                <c:pt idx="23">
                  <c:v>32403</c:v>
                </c:pt>
                <c:pt idx="24">
                  <c:v>33319</c:v>
                </c:pt>
                <c:pt idx="25">
                  <c:v>35462</c:v>
                </c:pt>
              </c:numCache>
            </c:numRef>
          </c:xVal>
          <c:yVal>
            <c:numRef>
              <c:f>'Perak_X-sec'!$G$4:$G$29</c:f>
              <c:numCache>
                <c:formatCode>0</c:formatCode>
                <c:ptCount val="26"/>
                <c:pt idx="0">
                  <c:v>9100</c:v>
                </c:pt>
                <c:pt idx="1">
                  <c:v>7019.1686415368795</c:v>
                </c:pt>
                <c:pt idx="2">
                  <c:v>4603.3897396490738</c:v>
                </c:pt>
                <c:pt idx="3">
                  <c:v>2889.944727433086</c:v>
                </c:pt>
                <c:pt idx="4">
                  <c:v>2068.4363431443653</c:v>
                </c:pt>
                <c:pt idx="5">
                  <c:v>2045.5400558412655</c:v>
                </c:pt>
                <c:pt idx="6">
                  <c:v>1971.7075340065946</c:v>
                </c:pt>
                <c:pt idx="7">
                  <c:v>1859.4502662032774</c:v>
                </c:pt>
                <c:pt idx="8">
                  <c:v>1775.5148053236421</c:v>
                </c:pt>
                <c:pt idx="9">
                  <c:v>1632.6970334481762</c:v>
                </c:pt>
                <c:pt idx="10">
                  <c:v>1449.7282518197185</c:v>
                </c:pt>
                <c:pt idx="11">
                  <c:v>1329.4390398480048</c:v>
                </c:pt>
                <c:pt idx="12">
                  <c:v>1214.1482388866161</c:v>
                </c:pt>
                <c:pt idx="13">
                  <c:v>1120.5332608555768</c:v>
                </c:pt>
                <c:pt idx="14">
                  <c:v>1020.0506845598883</c:v>
                </c:pt>
                <c:pt idx="15">
                  <c:v>916.01813930917501</c:v>
                </c:pt>
                <c:pt idx="16">
                  <c:v>830.30912563770153</c:v>
                </c:pt>
                <c:pt idx="17">
                  <c:v>749.68657173928636</c:v>
                </c:pt>
                <c:pt idx="18">
                  <c:v>671.72275674456989</c:v>
                </c:pt>
                <c:pt idx="19">
                  <c:v>650.81579384699455</c:v>
                </c:pt>
                <c:pt idx="20">
                  <c:v>620.78732295931491</c:v>
                </c:pt>
                <c:pt idx="21">
                  <c:v>589.10686144148383</c:v>
                </c:pt>
                <c:pt idx="22">
                  <c:v>559.73571713497802</c:v>
                </c:pt>
                <c:pt idx="23">
                  <c:v>534.77478252790138</c:v>
                </c:pt>
                <c:pt idx="24">
                  <c:v>511.94983586219229</c:v>
                </c:pt>
                <c:pt idx="25">
                  <c:v>462.28381671636919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F4E-424F-9A4F-099D442439B0}"/>
            </c:ext>
          </c:extLst>
        </c:ser>
        <c:ser>
          <c:idx val="5"/>
          <c:order val="5"/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'Perak_X-sec'!$B$4:$B$29</c:f>
              <c:numCache>
                <c:formatCode>General</c:formatCode>
                <c:ptCount val="26"/>
                <c:pt idx="0">
                  <c:v>0</c:v>
                </c:pt>
                <c:pt idx="1">
                  <c:v>701</c:v>
                </c:pt>
                <c:pt idx="2">
                  <c:v>1840</c:v>
                </c:pt>
                <c:pt idx="3">
                  <c:v>3097</c:v>
                </c:pt>
                <c:pt idx="4">
                  <c:v>4000</c:v>
                </c:pt>
                <c:pt idx="5">
                  <c:v>4230</c:v>
                </c:pt>
                <c:pt idx="6">
                  <c:v>5002</c:v>
                </c:pt>
                <c:pt idx="7">
                  <c:v>6233</c:v>
                </c:pt>
                <c:pt idx="8">
                  <c:v>7203</c:v>
                </c:pt>
                <c:pt idx="9">
                  <c:v>8964</c:v>
                </c:pt>
                <c:pt idx="10">
                  <c:v>11460</c:v>
                </c:pt>
                <c:pt idx="11">
                  <c:v>13279</c:v>
                </c:pt>
                <c:pt idx="12">
                  <c:v>15184</c:v>
                </c:pt>
                <c:pt idx="13">
                  <c:v>16869</c:v>
                </c:pt>
                <c:pt idx="14">
                  <c:v>18842</c:v>
                </c:pt>
                <c:pt idx="15">
                  <c:v>21101</c:v>
                </c:pt>
                <c:pt idx="16">
                  <c:v>23164</c:v>
                </c:pt>
                <c:pt idx="17">
                  <c:v>25309</c:v>
                </c:pt>
                <c:pt idx="18">
                  <c:v>27615</c:v>
                </c:pt>
                <c:pt idx="19">
                  <c:v>28279</c:v>
                </c:pt>
                <c:pt idx="20">
                  <c:v>29271</c:v>
                </c:pt>
                <c:pt idx="21">
                  <c:v>30371</c:v>
                </c:pt>
                <c:pt idx="22">
                  <c:v>31445</c:v>
                </c:pt>
                <c:pt idx="23">
                  <c:v>32403</c:v>
                </c:pt>
                <c:pt idx="24">
                  <c:v>33319</c:v>
                </c:pt>
                <c:pt idx="25">
                  <c:v>35462</c:v>
                </c:pt>
              </c:numCache>
            </c:numRef>
          </c:xVal>
          <c:yVal>
            <c:numRef>
              <c:f>'Perak_X-sec'!$H$4:$H$29</c:f>
              <c:numCache>
                <c:formatCode>0.00</c:formatCode>
                <c:ptCount val="26"/>
                <c:pt idx="0">
                  <c:v>2.2527472527472527</c:v>
                </c:pt>
                <c:pt idx="1">
                  <c:v>2.538517126926032</c:v>
                </c:pt>
                <c:pt idx="2">
                  <c:v>3.0821640197904654</c:v>
                </c:pt>
                <c:pt idx="3">
                  <c:v>3.8182320817209376</c:v>
                </c:pt>
                <c:pt idx="4">
                  <c:v>4.4532401468059817</c:v>
                </c:pt>
                <c:pt idx="5">
                  <c:v>4.474799684923358</c:v>
                </c:pt>
                <c:pt idx="6">
                  <c:v>4.5465041886583268</c:v>
                </c:pt>
                <c:pt idx="7">
                  <c:v>4.6632256340348626</c:v>
                </c:pt>
                <c:pt idx="8">
                  <c:v>4.7573065859195225</c:v>
                </c:pt>
                <c:pt idx="9">
                  <c:v>4.9329846623911777</c:v>
                </c:pt>
                <c:pt idx="10">
                  <c:v>5.1931575143742625</c:v>
                </c:pt>
                <c:pt idx="11">
                  <c:v>5.3913659828668941</c:v>
                </c:pt>
                <c:pt idx="12">
                  <c:v>5.6070603540882953</c:v>
                </c:pt>
                <c:pt idx="13">
                  <c:v>5.8050262426763428</c:v>
                </c:pt>
                <c:pt idx="14">
                  <c:v>6.0457297263382044</c:v>
                </c:pt>
                <c:pt idx="15">
                  <c:v>6.3336048902516753</c:v>
                </c:pt>
                <c:pt idx="16">
                  <c:v>6.6084617121331659</c:v>
                </c:pt>
                <c:pt idx="17">
                  <c:v>6.9068991553014163</c:v>
                </c:pt>
                <c:pt idx="18">
                  <c:v>7.2427863629745923</c:v>
                </c:pt>
                <c:pt idx="19">
                  <c:v>7.342497846490339</c:v>
                </c:pt>
                <c:pt idx="20">
                  <c:v>7.4940275393959324</c:v>
                </c:pt>
                <c:pt idx="21">
                  <c:v>7.665713533961843</c:v>
                </c:pt>
                <c:pt idx="22">
                  <c:v>7.8371357373917601</c:v>
                </c:pt>
                <c:pt idx="23">
                  <c:v>7.9932751643560467</c:v>
                </c:pt>
                <c:pt idx="24">
                  <c:v>8.1454775759295934</c:v>
                </c:pt>
                <c:pt idx="25">
                  <c:v>8.5129758895782643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CF4E-424F-9A4F-099D442439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9488888"/>
        <c:axId val="2139494424"/>
      </c:scatterChart>
      <c:valAx>
        <c:axId val="21394888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39494424"/>
        <c:crosses val="autoZero"/>
        <c:crossBetween val="midCat"/>
      </c:valAx>
      <c:valAx>
        <c:axId val="2139494424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Characteristic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2139488888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 Bernam Estuary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Area, A (m2)</c:v>
          </c:tx>
          <c:spPr>
            <a:ln w="28575">
              <a:noFill/>
            </a:ln>
          </c:spPr>
          <c:xVal>
            <c:numRef>
              <c:f>'Bernam_X-sec'!$B$4:$B$28</c:f>
              <c:numCache>
                <c:formatCode>General</c:formatCode>
                <c:ptCount val="25"/>
                <c:pt idx="0">
                  <c:v>0</c:v>
                </c:pt>
                <c:pt idx="1">
                  <c:v>2400</c:v>
                </c:pt>
                <c:pt idx="2">
                  <c:v>4040</c:v>
                </c:pt>
                <c:pt idx="3">
                  <c:v>4300</c:v>
                </c:pt>
                <c:pt idx="4">
                  <c:v>5140.0000000000009</c:v>
                </c:pt>
                <c:pt idx="5">
                  <c:v>6870.0000000000009</c:v>
                </c:pt>
                <c:pt idx="6">
                  <c:v>8310</c:v>
                </c:pt>
                <c:pt idx="7">
                  <c:v>10250</c:v>
                </c:pt>
                <c:pt idx="8">
                  <c:v>12250</c:v>
                </c:pt>
                <c:pt idx="9">
                  <c:v>14250</c:v>
                </c:pt>
                <c:pt idx="10">
                  <c:v>16160</c:v>
                </c:pt>
                <c:pt idx="11">
                  <c:v>18100</c:v>
                </c:pt>
                <c:pt idx="12">
                  <c:v>20200.000000000004</c:v>
                </c:pt>
                <c:pt idx="13">
                  <c:v>22310.000000000004</c:v>
                </c:pt>
                <c:pt idx="14">
                  <c:v>24310.000000000004</c:v>
                </c:pt>
                <c:pt idx="15">
                  <c:v>26250.000000000004</c:v>
                </c:pt>
                <c:pt idx="16">
                  <c:v>28250.000000000004</c:v>
                </c:pt>
                <c:pt idx="17">
                  <c:v>30420</c:v>
                </c:pt>
                <c:pt idx="18">
                  <c:v>32420</c:v>
                </c:pt>
                <c:pt idx="19">
                  <c:v>34520</c:v>
                </c:pt>
                <c:pt idx="20">
                  <c:v>37300.000000000007</c:v>
                </c:pt>
                <c:pt idx="21">
                  <c:v>39500.000000000007</c:v>
                </c:pt>
                <c:pt idx="22">
                  <c:v>41100.000000000007</c:v>
                </c:pt>
                <c:pt idx="23">
                  <c:v>45100.000000000007</c:v>
                </c:pt>
                <c:pt idx="24">
                  <c:v>51960.000000000007</c:v>
                </c:pt>
              </c:numCache>
            </c:numRef>
          </c:xVal>
          <c:yVal>
            <c:numRef>
              <c:f>'Bernam_X-sec'!$D$4:$D$28</c:f>
              <c:numCache>
                <c:formatCode>0</c:formatCode>
                <c:ptCount val="25"/>
                <c:pt idx="0">
                  <c:v>5075</c:v>
                </c:pt>
                <c:pt idx="1">
                  <c:v>3666</c:v>
                </c:pt>
                <c:pt idx="2">
                  <c:v>1408</c:v>
                </c:pt>
                <c:pt idx="4">
                  <c:v>1056</c:v>
                </c:pt>
                <c:pt idx="5">
                  <c:v>1080</c:v>
                </c:pt>
                <c:pt idx="6">
                  <c:v>1023.35</c:v>
                </c:pt>
                <c:pt idx="7">
                  <c:v>1019.38</c:v>
                </c:pt>
                <c:pt idx="8">
                  <c:v>889</c:v>
                </c:pt>
                <c:pt idx="9">
                  <c:v>896</c:v>
                </c:pt>
                <c:pt idx="10">
                  <c:v>917</c:v>
                </c:pt>
                <c:pt idx="11">
                  <c:v>569</c:v>
                </c:pt>
                <c:pt idx="12">
                  <c:v>506.4</c:v>
                </c:pt>
                <c:pt idx="13">
                  <c:v>343</c:v>
                </c:pt>
                <c:pt idx="14">
                  <c:v>486</c:v>
                </c:pt>
                <c:pt idx="15">
                  <c:v>323.33999999999997</c:v>
                </c:pt>
                <c:pt idx="16">
                  <c:v>206.4</c:v>
                </c:pt>
                <c:pt idx="17">
                  <c:v>239</c:v>
                </c:pt>
                <c:pt idx="18">
                  <c:v>211.5</c:v>
                </c:pt>
                <c:pt idx="19">
                  <c:v>197</c:v>
                </c:pt>
                <c:pt idx="20">
                  <c:v>164</c:v>
                </c:pt>
                <c:pt idx="21">
                  <c:v>140</c:v>
                </c:pt>
                <c:pt idx="22">
                  <c:v>168</c:v>
                </c:pt>
                <c:pt idx="23">
                  <c:v>139</c:v>
                </c:pt>
                <c:pt idx="24">
                  <c:v>120.6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F5E-D041-966F-2BBAAFF6F9BD}"/>
            </c:ext>
          </c:extLst>
        </c:ser>
        <c:ser>
          <c:idx val="1"/>
          <c:order val="1"/>
          <c:tx>
            <c:v>Width, B (m)</c:v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'Bernam_X-sec'!$B$4:$B$28</c:f>
              <c:numCache>
                <c:formatCode>General</c:formatCode>
                <c:ptCount val="25"/>
                <c:pt idx="0">
                  <c:v>0</c:v>
                </c:pt>
                <c:pt idx="1">
                  <c:v>2400</c:v>
                </c:pt>
                <c:pt idx="2">
                  <c:v>4040</c:v>
                </c:pt>
                <c:pt idx="3">
                  <c:v>4300</c:v>
                </c:pt>
                <c:pt idx="4">
                  <c:v>5140.0000000000009</c:v>
                </c:pt>
                <c:pt idx="5">
                  <c:v>6870.0000000000009</c:v>
                </c:pt>
                <c:pt idx="6">
                  <c:v>8310</c:v>
                </c:pt>
                <c:pt idx="7">
                  <c:v>10250</c:v>
                </c:pt>
                <c:pt idx="8">
                  <c:v>12250</c:v>
                </c:pt>
                <c:pt idx="9">
                  <c:v>14250</c:v>
                </c:pt>
                <c:pt idx="10">
                  <c:v>16160</c:v>
                </c:pt>
                <c:pt idx="11">
                  <c:v>18100</c:v>
                </c:pt>
                <c:pt idx="12">
                  <c:v>20200.000000000004</c:v>
                </c:pt>
                <c:pt idx="13">
                  <c:v>22310.000000000004</c:v>
                </c:pt>
                <c:pt idx="14">
                  <c:v>24310.000000000004</c:v>
                </c:pt>
                <c:pt idx="15">
                  <c:v>26250.000000000004</c:v>
                </c:pt>
                <c:pt idx="16">
                  <c:v>28250.000000000004</c:v>
                </c:pt>
                <c:pt idx="17">
                  <c:v>30420</c:v>
                </c:pt>
                <c:pt idx="18">
                  <c:v>32420</c:v>
                </c:pt>
                <c:pt idx="19">
                  <c:v>34520</c:v>
                </c:pt>
                <c:pt idx="20">
                  <c:v>37300.000000000007</c:v>
                </c:pt>
                <c:pt idx="21">
                  <c:v>39500.000000000007</c:v>
                </c:pt>
                <c:pt idx="22">
                  <c:v>41100.000000000007</c:v>
                </c:pt>
                <c:pt idx="23">
                  <c:v>45100.000000000007</c:v>
                </c:pt>
                <c:pt idx="24">
                  <c:v>51960.000000000007</c:v>
                </c:pt>
              </c:numCache>
            </c:numRef>
          </c:xVal>
          <c:yVal>
            <c:numRef>
              <c:f>'Bernam_X-sec'!$C$4:$C$28</c:f>
              <c:numCache>
                <c:formatCode>0</c:formatCode>
                <c:ptCount val="25"/>
                <c:pt idx="0">
                  <c:v>14552.209999999997</c:v>
                </c:pt>
                <c:pt idx="1">
                  <c:v>9598.98</c:v>
                </c:pt>
                <c:pt idx="2">
                  <c:v>4594.1549999999997</c:v>
                </c:pt>
                <c:pt idx="4">
                  <c:v>4649.1302616088196</c:v>
                </c:pt>
                <c:pt idx="5">
                  <c:v>4306.2054726399447</c:v>
                </c:pt>
                <c:pt idx="6">
                  <c:v>4175.1848842700847</c:v>
                </c:pt>
                <c:pt idx="7">
                  <c:v>4015.36661006533</c:v>
                </c:pt>
                <c:pt idx="8">
                  <c:v>3471.7848648576573</c:v>
                </c:pt>
                <c:pt idx="9">
                  <c:v>3153.5705002684426</c:v>
                </c:pt>
                <c:pt idx="10">
                  <c:v>3319.5516120169868</c:v>
                </c:pt>
                <c:pt idx="11">
                  <c:v>2658.6074106572541</c:v>
                </c:pt>
                <c:pt idx="12">
                  <c:v>2101.7999627560384</c:v>
                </c:pt>
                <c:pt idx="13">
                  <c:v>2013.6687341876227</c:v>
                </c:pt>
                <c:pt idx="14">
                  <c:v>2041.7247152356131</c:v>
                </c:pt>
                <c:pt idx="15">
                  <c:v>1666.3473914211102</c:v>
                </c:pt>
                <c:pt idx="16">
                  <c:v>1492.1339389047639</c:v>
                </c:pt>
                <c:pt idx="17">
                  <c:v>1542.0229029533928</c:v>
                </c:pt>
                <c:pt idx="18">
                  <c:v>1288.1199226583947</c:v>
                </c:pt>
                <c:pt idx="19">
                  <c:v>1320.691522124434</c:v>
                </c:pt>
                <c:pt idx="20">
                  <c:v>1027.8909323962389</c:v>
                </c:pt>
                <c:pt idx="21">
                  <c:v>1211.2116441372532</c:v>
                </c:pt>
                <c:pt idx="22">
                  <c:v>1063.3763891867663</c:v>
                </c:pt>
                <c:pt idx="23">
                  <c:v>1052.6417923889055</c:v>
                </c:pt>
                <c:pt idx="24">
                  <c:v>909.79018286314772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F5E-D041-966F-2BBAAFF6F9BD}"/>
            </c:ext>
          </c:extLst>
        </c:ser>
        <c:ser>
          <c:idx val="2"/>
          <c:order val="2"/>
          <c:tx>
            <c:v>Depth, h (m)</c:v>
          </c:tx>
          <c:spPr>
            <a:ln w="28575">
              <a:noFill/>
            </a:ln>
          </c:spPr>
          <c:xVal>
            <c:numRef>
              <c:f>'Bernam_X-sec'!$B$4:$B$28</c:f>
              <c:numCache>
                <c:formatCode>General</c:formatCode>
                <c:ptCount val="25"/>
                <c:pt idx="0">
                  <c:v>0</c:v>
                </c:pt>
                <c:pt idx="1">
                  <c:v>2400</c:v>
                </c:pt>
                <c:pt idx="2">
                  <c:v>4040</c:v>
                </c:pt>
                <c:pt idx="3">
                  <c:v>4300</c:v>
                </c:pt>
                <c:pt idx="4">
                  <c:v>5140.0000000000009</c:v>
                </c:pt>
                <c:pt idx="5">
                  <c:v>6870.0000000000009</c:v>
                </c:pt>
                <c:pt idx="6">
                  <c:v>8310</c:v>
                </c:pt>
                <c:pt idx="7">
                  <c:v>10250</c:v>
                </c:pt>
                <c:pt idx="8">
                  <c:v>12250</c:v>
                </c:pt>
                <c:pt idx="9">
                  <c:v>14250</c:v>
                </c:pt>
                <c:pt idx="10">
                  <c:v>16160</c:v>
                </c:pt>
                <c:pt idx="11">
                  <c:v>18100</c:v>
                </c:pt>
                <c:pt idx="12">
                  <c:v>20200.000000000004</c:v>
                </c:pt>
                <c:pt idx="13">
                  <c:v>22310.000000000004</c:v>
                </c:pt>
                <c:pt idx="14">
                  <c:v>24310.000000000004</c:v>
                </c:pt>
                <c:pt idx="15">
                  <c:v>26250.000000000004</c:v>
                </c:pt>
                <c:pt idx="16">
                  <c:v>28250.000000000004</c:v>
                </c:pt>
                <c:pt idx="17">
                  <c:v>30420</c:v>
                </c:pt>
                <c:pt idx="18">
                  <c:v>32420</c:v>
                </c:pt>
                <c:pt idx="19">
                  <c:v>34520</c:v>
                </c:pt>
                <c:pt idx="20">
                  <c:v>37300.000000000007</c:v>
                </c:pt>
                <c:pt idx="21">
                  <c:v>39500.000000000007</c:v>
                </c:pt>
                <c:pt idx="22">
                  <c:v>41100.000000000007</c:v>
                </c:pt>
                <c:pt idx="23">
                  <c:v>45100.000000000007</c:v>
                </c:pt>
                <c:pt idx="24">
                  <c:v>51960.000000000007</c:v>
                </c:pt>
              </c:numCache>
            </c:numRef>
          </c:xVal>
          <c:yVal>
            <c:numRef>
              <c:f>'Bernam_X-sec'!$E$4:$E$28</c:f>
              <c:numCache>
                <c:formatCode>0.00</c:formatCode>
                <c:ptCount val="25"/>
                <c:pt idx="0">
                  <c:v>2.8674305418719208</c:v>
                </c:pt>
                <c:pt idx="1">
                  <c:v>2.6183797054009821</c:v>
                </c:pt>
                <c:pt idx="2">
                  <c:v>3.2628941761363635</c:v>
                </c:pt>
                <c:pt idx="4">
                  <c:v>4.402585475008352</c:v>
                </c:pt>
                <c:pt idx="5">
                  <c:v>3.9872272894814302</c:v>
                </c:pt>
                <c:pt idx="6">
                  <c:v>4.0799187807398098</c:v>
                </c:pt>
                <c:pt idx="7">
                  <c:v>3.9390282427213896</c:v>
                </c:pt>
                <c:pt idx="8">
                  <c:v>3.9052698142380846</c:v>
                </c:pt>
                <c:pt idx="9">
                  <c:v>3.5196099333353152</c:v>
                </c:pt>
                <c:pt idx="10">
                  <c:v>3.620012663050149</c:v>
                </c:pt>
                <c:pt idx="11">
                  <c:v>4.6724207568668792</c:v>
                </c:pt>
                <c:pt idx="12">
                  <c:v>4.1504738601027613</c:v>
                </c:pt>
                <c:pt idx="13">
                  <c:v>5.8707543270776172</c:v>
                </c:pt>
                <c:pt idx="14">
                  <c:v>4.2010796609786274</c:v>
                </c:pt>
                <c:pt idx="15">
                  <c:v>5.153545467375241</c:v>
                </c:pt>
                <c:pt idx="16">
                  <c:v>7.2293310993447859</c:v>
                </c:pt>
                <c:pt idx="17">
                  <c:v>6.4519786734451579</c:v>
                </c:pt>
                <c:pt idx="18">
                  <c:v>6.0904015255716057</c:v>
                </c:pt>
                <c:pt idx="19">
                  <c:v>6.7040178788042333</c:v>
                </c:pt>
                <c:pt idx="20">
                  <c:v>6.2676276365624322</c:v>
                </c:pt>
                <c:pt idx="21">
                  <c:v>8.6515117438375224</c:v>
                </c:pt>
                <c:pt idx="22">
                  <c:v>6.3296213642069423</c:v>
                </c:pt>
                <c:pt idx="23">
                  <c:v>7.5729625351719818</c:v>
                </c:pt>
                <c:pt idx="24">
                  <c:v>7.5438655295451724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F5E-D041-966F-2BBAAFF6F9BD}"/>
            </c:ext>
          </c:extLst>
        </c:ser>
        <c:ser>
          <c:idx val="3"/>
          <c:order val="3"/>
          <c:spPr>
            <a:ln w="285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'Bernam_X-sec'!$B$4:$B$28</c:f>
              <c:numCache>
                <c:formatCode>General</c:formatCode>
                <c:ptCount val="25"/>
                <c:pt idx="0">
                  <c:v>0</c:v>
                </c:pt>
                <c:pt idx="1">
                  <c:v>2400</c:v>
                </c:pt>
                <c:pt idx="2">
                  <c:v>4040</c:v>
                </c:pt>
                <c:pt idx="3">
                  <c:v>4300</c:v>
                </c:pt>
                <c:pt idx="4">
                  <c:v>5140.0000000000009</c:v>
                </c:pt>
                <c:pt idx="5">
                  <c:v>6870.0000000000009</c:v>
                </c:pt>
                <c:pt idx="6">
                  <c:v>8310</c:v>
                </c:pt>
                <c:pt idx="7">
                  <c:v>10250</c:v>
                </c:pt>
                <c:pt idx="8">
                  <c:v>12250</c:v>
                </c:pt>
                <c:pt idx="9">
                  <c:v>14250</c:v>
                </c:pt>
                <c:pt idx="10">
                  <c:v>16160</c:v>
                </c:pt>
                <c:pt idx="11">
                  <c:v>18100</c:v>
                </c:pt>
                <c:pt idx="12">
                  <c:v>20200.000000000004</c:v>
                </c:pt>
                <c:pt idx="13">
                  <c:v>22310.000000000004</c:v>
                </c:pt>
                <c:pt idx="14">
                  <c:v>24310.000000000004</c:v>
                </c:pt>
                <c:pt idx="15">
                  <c:v>26250.000000000004</c:v>
                </c:pt>
                <c:pt idx="16">
                  <c:v>28250.000000000004</c:v>
                </c:pt>
                <c:pt idx="17">
                  <c:v>30420</c:v>
                </c:pt>
                <c:pt idx="18">
                  <c:v>32420</c:v>
                </c:pt>
                <c:pt idx="19">
                  <c:v>34520</c:v>
                </c:pt>
                <c:pt idx="20">
                  <c:v>37300.000000000007</c:v>
                </c:pt>
                <c:pt idx="21">
                  <c:v>39500.000000000007</c:v>
                </c:pt>
                <c:pt idx="22">
                  <c:v>41100.000000000007</c:v>
                </c:pt>
                <c:pt idx="23">
                  <c:v>45100.000000000007</c:v>
                </c:pt>
                <c:pt idx="24">
                  <c:v>51960.000000000007</c:v>
                </c:pt>
              </c:numCache>
            </c:numRef>
          </c:xVal>
          <c:yVal>
            <c:numRef>
              <c:f>'Bernam_X-sec'!$F$4:$F$28</c:f>
              <c:numCache>
                <c:formatCode>0</c:formatCode>
                <c:ptCount val="25"/>
                <c:pt idx="0">
                  <c:v>15800</c:v>
                </c:pt>
                <c:pt idx="1">
                  <c:v>7800.0300565482594</c:v>
                </c:pt>
                <c:pt idx="2">
                  <c:v>4815.1858657901148</c:v>
                </c:pt>
                <c:pt idx="3">
                  <c:v>4460.6926545304523</c:v>
                </c:pt>
                <c:pt idx="4">
                  <c:v>4313.4126581831797</c:v>
                </c:pt>
                <c:pt idx="5">
                  <c:v>4025.0180319572796</c:v>
                </c:pt>
                <c:pt idx="6">
                  <c:v>3799.7276414075318</c:v>
                </c:pt>
                <c:pt idx="7">
                  <c:v>3516.0190252222196</c:v>
                </c:pt>
                <c:pt idx="8">
                  <c:v>3245.6946363890361</c:v>
                </c:pt>
                <c:pt idx="9">
                  <c:v>2996.1537742301475</c:v>
                </c:pt>
                <c:pt idx="10">
                  <c:v>2775.7733438715336</c:v>
                </c:pt>
                <c:pt idx="11">
                  <c:v>2568.518801295384</c:v>
                </c:pt>
                <c:pt idx="12">
                  <c:v>2361.5764677789584</c:v>
                </c:pt>
                <c:pt idx="13">
                  <c:v>2170.4388689288608</c:v>
                </c:pt>
                <c:pt idx="14">
                  <c:v>2003.5675987411526</c:v>
                </c:pt>
                <c:pt idx="15">
                  <c:v>1853.9701947909007</c:v>
                </c:pt>
                <c:pt idx="16">
                  <c:v>1711.4301925250954</c:v>
                </c:pt>
                <c:pt idx="17">
                  <c:v>1569.1426554131131</c:v>
                </c:pt>
                <c:pt idx="18">
                  <c:v>1448.5012350243767</c:v>
                </c:pt>
                <c:pt idx="19">
                  <c:v>1331.7973099738019</c:v>
                </c:pt>
                <c:pt idx="20">
                  <c:v>1191.6386668472712</c:v>
                </c:pt>
                <c:pt idx="21">
                  <c:v>1091.2560702894721</c:v>
                </c:pt>
                <c:pt idx="22">
                  <c:v>1023.6036496997818</c:v>
                </c:pt>
                <c:pt idx="23">
                  <c:v>872.25749245481472</c:v>
                </c:pt>
                <c:pt idx="24">
                  <c:v>662.94012030961687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F5E-D041-966F-2BBAAFF6F9BD}"/>
            </c:ext>
          </c:extLst>
        </c:ser>
        <c:ser>
          <c:idx val="4"/>
          <c:order val="4"/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'Bernam_X-sec'!$B$4:$B$28</c:f>
              <c:numCache>
                <c:formatCode>General</c:formatCode>
                <c:ptCount val="25"/>
                <c:pt idx="0">
                  <c:v>0</c:v>
                </c:pt>
                <c:pt idx="1">
                  <c:v>2400</c:v>
                </c:pt>
                <c:pt idx="2">
                  <c:v>4040</c:v>
                </c:pt>
                <c:pt idx="3">
                  <c:v>4300</c:v>
                </c:pt>
                <c:pt idx="4">
                  <c:v>5140.0000000000009</c:v>
                </c:pt>
                <c:pt idx="5">
                  <c:v>6870.0000000000009</c:v>
                </c:pt>
                <c:pt idx="6">
                  <c:v>8310</c:v>
                </c:pt>
                <c:pt idx="7">
                  <c:v>10250</c:v>
                </c:pt>
                <c:pt idx="8">
                  <c:v>12250</c:v>
                </c:pt>
                <c:pt idx="9">
                  <c:v>14250</c:v>
                </c:pt>
                <c:pt idx="10">
                  <c:v>16160</c:v>
                </c:pt>
                <c:pt idx="11">
                  <c:v>18100</c:v>
                </c:pt>
                <c:pt idx="12">
                  <c:v>20200.000000000004</c:v>
                </c:pt>
                <c:pt idx="13">
                  <c:v>22310.000000000004</c:v>
                </c:pt>
                <c:pt idx="14">
                  <c:v>24310.000000000004</c:v>
                </c:pt>
                <c:pt idx="15">
                  <c:v>26250.000000000004</c:v>
                </c:pt>
                <c:pt idx="16">
                  <c:v>28250.000000000004</c:v>
                </c:pt>
                <c:pt idx="17">
                  <c:v>30420</c:v>
                </c:pt>
                <c:pt idx="18">
                  <c:v>32420</c:v>
                </c:pt>
                <c:pt idx="19">
                  <c:v>34520</c:v>
                </c:pt>
                <c:pt idx="20">
                  <c:v>37300.000000000007</c:v>
                </c:pt>
                <c:pt idx="21">
                  <c:v>39500.000000000007</c:v>
                </c:pt>
                <c:pt idx="22">
                  <c:v>41100.000000000007</c:v>
                </c:pt>
                <c:pt idx="23">
                  <c:v>45100.000000000007</c:v>
                </c:pt>
                <c:pt idx="24">
                  <c:v>51960.000000000007</c:v>
                </c:pt>
              </c:numCache>
            </c:numRef>
          </c:xVal>
          <c:yVal>
            <c:numRef>
              <c:f>'Bernam_X-sec'!$G$4:$G$28</c:f>
              <c:numCache>
                <c:formatCode>0</c:formatCode>
                <c:ptCount val="25"/>
                <c:pt idx="0">
                  <c:v>5600</c:v>
                </c:pt>
                <c:pt idx="1">
                  <c:v>2447.7773062538704</c:v>
                </c:pt>
                <c:pt idx="2">
                  <c:v>1390.4996590123976</c:v>
                </c:pt>
                <c:pt idx="3">
                  <c:v>1271.2592911817273</c:v>
                </c:pt>
                <c:pt idx="4">
                  <c:v>1209.8693241574708</c:v>
                </c:pt>
                <c:pt idx="5">
                  <c:v>1092.8048536773733</c:v>
                </c:pt>
                <c:pt idx="6">
                  <c:v>1004.049947940914</c:v>
                </c:pt>
                <c:pt idx="7">
                  <c:v>895.76616369972851</c:v>
                </c:pt>
                <c:pt idx="8">
                  <c:v>796.34486704644007</c:v>
                </c:pt>
                <c:pt idx="9">
                  <c:v>707.95836343266024</c:v>
                </c:pt>
                <c:pt idx="10">
                  <c:v>632.72275604944662</c:v>
                </c:pt>
                <c:pt idx="11">
                  <c:v>564.48549898763122</c:v>
                </c:pt>
                <c:pt idx="12">
                  <c:v>498.8898267277479</c:v>
                </c:pt>
                <c:pt idx="13">
                  <c:v>440.65737065952254</c:v>
                </c:pt>
                <c:pt idx="14">
                  <c:v>391.74870571302608</c:v>
                </c:pt>
                <c:pt idx="15">
                  <c:v>349.49977933920655</c:v>
                </c:pt>
                <c:pt idx="16">
                  <c:v>310.70871683866989</c:v>
                </c:pt>
                <c:pt idx="17">
                  <c:v>273.47461786254587</c:v>
                </c:pt>
                <c:pt idx="18">
                  <c:v>243.12160586959564</c:v>
                </c:pt>
                <c:pt idx="19">
                  <c:v>214.8698169281264</c:v>
                </c:pt>
                <c:pt idx="20">
                  <c:v>182.45488378293973</c:v>
                </c:pt>
                <c:pt idx="21">
                  <c:v>160.30707034626582</c:v>
                </c:pt>
                <c:pt idx="22">
                  <c:v>145.90759619219105</c:v>
                </c:pt>
                <c:pt idx="23">
                  <c:v>115.31637072110176</c:v>
                </c:pt>
                <c:pt idx="24">
                  <c:v>77.02653625222564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F5E-D041-966F-2BBAAFF6F9BD}"/>
            </c:ext>
          </c:extLst>
        </c:ser>
        <c:ser>
          <c:idx val="5"/>
          <c:order val="5"/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'Bernam_X-sec'!$B$4:$B$28</c:f>
              <c:numCache>
                <c:formatCode>General</c:formatCode>
                <c:ptCount val="25"/>
                <c:pt idx="0">
                  <c:v>0</c:v>
                </c:pt>
                <c:pt idx="1">
                  <c:v>2400</c:v>
                </c:pt>
                <c:pt idx="2">
                  <c:v>4040</c:v>
                </c:pt>
                <c:pt idx="3">
                  <c:v>4300</c:v>
                </c:pt>
                <c:pt idx="4">
                  <c:v>5140.0000000000009</c:v>
                </c:pt>
                <c:pt idx="5">
                  <c:v>6870.0000000000009</c:v>
                </c:pt>
                <c:pt idx="6">
                  <c:v>8310</c:v>
                </c:pt>
                <c:pt idx="7">
                  <c:v>10250</c:v>
                </c:pt>
                <c:pt idx="8">
                  <c:v>12250</c:v>
                </c:pt>
                <c:pt idx="9">
                  <c:v>14250</c:v>
                </c:pt>
                <c:pt idx="10">
                  <c:v>16160</c:v>
                </c:pt>
                <c:pt idx="11">
                  <c:v>18100</c:v>
                </c:pt>
                <c:pt idx="12">
                  <c:v>20200.000000000004</c:v>
                </c:pt>
                <c:pt idx="13">
                  <c:v>22310.000000000004</c:v>
                </c:pt>
                <c:pt idx="14">
                  <c:v>24310.000000000004</c:v>
                </c:pt>
                <c:pt idx="15">
                  <c:v>26250.000000000004</c:v>
                </c:pt>
                <c:pt idx="16">
                  <c:v>28250.000000000004</c:v>
                </c:pt>
                <c:pt idx="17">
                  <c:v>30420</c:v>
                </c:pt>
                <c:pt idx="18">
                  <c:v>32420</c:v>
                </c:pt>
                <c:pt idx="19">
                  <c:v>34520</c:v>
                </c:pt>
                <c:pt idx="20">
                  <c:v>37300.000000000007</c:v>
                </c:pt>
                <c:pt idx="21">
                  <c:v>39500.000000000007</c:v>
                </c:pt>
                <c:pt idx="22">
                  <c:v>41100.000000000007</c:v>
                </c:pt>
                <c:pt idx="23">
                  <c:v>45100.000000000007</c:v>
                </c:pt>
                <c:pt idx="24">
                  <c:v>51960.000000000007</c:v>
                </c:pt>
              </c:numCache>
            </c:numRef>
          </c:xVal>
          <c:yVal>
            <c:numRef>
              <c:f>'Bernam_X-sec'!$H$4:$H$28</c:f>
              <c:numCache>
                <c:formatCode>0.00</c:formatCode>
                <c:ptCount val="25"/>
                <c:pt idx="0">
                  <c:v>2.8214285714285716</c:v>
                </c:pt>
                <c:pt idx="1">
                  <c:v>3.1865766696258775</c:v>
                </c:pt>
                <c:pt idx="2">
                  <c:v>3.462917689034243</c:v>
                </c:pt>
                <c:pt idx="3">
                  <c:v>3.5088771311035347</c:v>
                </c:pt>
                <c:pt idx="4">
                  <c:v>3.5651888778872505</c:v>
                </c:pt>
                <c:pt idx="5">
                  <c:v>3.6831992632653314</c:v>
                </c:pt>
                <c:pt idx="6">
                  <c:v>3.7844010143120261</c:v>
                </c:pt>
                <c:pt idx="7">
                  <c:v>3.9251527549335199</c:v>
                </c:pt>
                <c:pt idx="8">
                  <c:v>4.0757400100122183</c:v>
                </c:pt>
                <c:pt idx="9">
                  <c:v>4.2321044979294697</c:v>
                </c:pt>
                <c:pt idx="10">
                  <c:v>4.3870294174382591</c:v>
                </c:pt>
                <c:pt idx="11">
                  <c:v>4.5501944795780567</c:v>
                </c:pt>
                <c:pt idx="12">
                  <c:v>4.733663308527853</c:v>
                </c:pt>
                <c:pt idx="13">
                  <c:v>4.9254568593290768</c:v>
                </c:pt>
                <c:pt idx="14">
                  <c:v>5.1144204678211693</c:v>
                </c:pt>
                <c:pt idx="15">
                  <c:v>5.3046390996188082</c:v>
                </c:pt>
                <c:pt idx="16">
                  <c:v>5.5081499159025071</c:v>
                </c:pt>
                <c:pt idx="17">
                  <c:v>5.73779997455485</c:v>
                </c:pt>
                <c:pt idx="18">
                  <c:v>5.9579288720284147</c:v>
                </c:pt>
                <c:pt idx="19">
                  <c:v>6.1981590947195988</c:v>
                </c:pt>
                <c:pt idx="20">
                  <c:v>6.5311415191545246</c:v>
                </c:pt>
                <c:pt idx="21">
                  <c:v>6.8072859664414151</c:v>
                </c:pt>
                <c:pt idx="22">
                  <c:v>7.0154239834880165</c:v>
                </c:pt>
                <c:pt idx="23">
                  <c:v>7.5640387136741563</c:v>
                </c:pt>
                <c:pt idx="24">
                  <c:v>8.6066458725185324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F5E-D041-966F-2BBAAFF6F9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9544040"/>
        <c:axId val="2139549576"/>
      </c:scatterChart>
      <c:valAx>
        <c:axId val="21395440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39549576"/>
        <c:crosses val="autoZero"/>
        <c:crossBetween val="midCat"/>
      </c:valAx>
      <c:valAx>
        <c:axId val="2139549576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Characteristic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2139544040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 Selangor</a:t>
            </a:r>
            <a:r>
              <a:rPr lang="en-US" baseline="0"/>
              <a:t> Estuary</a:t>
            </a:r>
            <a:endParaRPr lang="en-US"/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Area, A (m2)</c:v>
          </c:tx>
          <c:spPr>
            <a:ln w="28575">
              <a:noFill/>
            </a:ln>
          </c:spPr>
          <c:xVal>
            <c:numRef>
              <c:f>'Selangor_X-sec'!$B$4:$B$27</c:f>
              <c:numCache>
                <c:formatCode>General</c:formatCode>
                <c:ptCount val="24"/>
                <c:pt idx="0">
                  <c:v>0</c:v>
                </c:pt>
                <c:pt idx="1">
                  <c:v>1000</c:v>
                </c:pt>
                <c:pt idx="2">
                  <c:v>1940</c:v>
                </c:pt>
                <c:pt idx="3">
                  <c:v>2800</c:v>
                </c:pt>
                <c:pt idx="4">
                  <c:v>2980</c:v>
                </c:pt>
                <c:pt idx="5">
                  <c:v>3960</c:v>
                </c:pt>
                <c:pt idx="6">
                  <c:v>4880</c:v>
                </c:pt>
                <c:pt idx="7">
                  <c:v>5930</c:v>
                </c:pt>
                <c:pt idx="8">
                  <c:v>7050</c:v>
                </c:pt>
                <c:pt idx="9">
                  <c:v>7970</c:v>
                </c:pt>
                <c:pt idx="10">
                  <c:v>8969.9999999999982</c:v>
                </c:pt>
                <c:pt idx="11">
                  <c:v>10620</c:v>
                </c:pt>
                <c:pt idx="12">
                  <c:v>12360</c:v>
                </c:pt>
                <c:pt idx="13">
                  <c:v>13610</c:v>
                </c:pt>
                <c:pt idx="14">
                  <c:v>14530</c:v>
                </c:pt>
                <c:pt idx="15">
                  <c:v>15670</c:v>
                </c:pt>
                <c:pt idx="16">
                  <c:v>16980</c:v>
                </c:pt>
                <c:pt idx="17">
                  <c:v>18040</c:v>
                </c:pt>
                <c:pt idx="18">
                  <c:v>19189.999999999996</c:v>
                </c:pt>
                <c:pt idx="19">
                  <c:v>20189.999999999996</c:v>
                </c:pt>
                <c:pt idx="20">
                  <c:v>21229.999999999996</c:v>
                </c:pt>
                <c:pt idx="21">
                  <c:v>22379.999999999996</c:v>
                </c:pt>
                <c:pt idx="22">
                  <c:v>23419.999999999996</c:v>
                </c:pt>
                <c:pt idx="23">
                  <c:v>25259.999999999993</c:v>
                </c:pt>
              </c:numCache>
            </c:numRef>
          </c:xVal>
          <c:yVal>
            <c:numRef>
              <c:f>'Selangor_X-sec'!$D$4:$D$27</c:f>
              <c:numCache>
                <c:formatCode>0</c:formatCode>
                <c:ptCount val="24"/>
                <c:pt idx="0">
                  <c:v>1054</c:v>
                </c:pt>
                <c:pt idx="1">
                  <c:v>515</c:v>
                </c:pt>
                <c:pt idx="2">
                  <c:v>451</c:v>
                </c:pt>
                <c:pt idx="4">
                  <c:v>204</c:v>
                </c:pt>
                <c:pt idx="5">
                  <c:v>283</c:v>
                </c:pt>
                <c:pt idx="6">
                  <c:v>270</c:v>
                </c:pt>
                <c:pt idx="7">
                  <c:v>216</c:v>
                </c:pt>
                <c:pt idx="8">
                  <c:v>188</c:v>
                </c:pt>
                <c:pt idx="9">
                  <c:v>153</c:v>
                </c:pt>
                <c:pt idx="10">
                  <c:v>236</c:v>
                </c:pt>
                <c:pt idx="11">
                  <c:v>166</c:v>
                </c:pt>
                <c:pt idx="12">
                  <c:v>187</c:v>
                </c:pt>
                <c:pt idx="13">
                  <c:v>117</c:v>
                </c:pt>
                <c:pt idx="14">
                  <c:v>81</c:v>
                </c:pt>
                <c:pt idx="15">
                  <c:v>80</c:v>
                </c:pt>
                <c:pt idx="16">
                  <c:v>75</c:v>
                </c:pt>
                <c:pt idx="17">
                  <c:v>71</c:v>
                </c:pt>
                <c:pt idx="18">
                  <c:v>57</c:v>
                </c:pt>
                <c:pt idx="19">
                  <c:v>61</c:v>
                </c:pt>
                <c:pt idx="20">
                  <c:v>58</c:v>
                </c:pt>
                <c:pt idx="21">
                  <c:v>56.31</c:v>
                </c:pt>
                <c:pt idx="22">
                  <c:v>57.26</c:v>
                </c:pt>
                <c:pt idx="23">
                  <c:v>57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56C-EE4B-9D75-22E6CBE2D5FD}"/>
            </c:ext>
          </c:extLst>
        </c:ser>
        <c:ser>
          <c:idx val="1"/>
          <c:order val="1"/>
          <c:tx>
            <c:v>Width, B (m)</c:v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'Selangor_X-sec'!$B$4:$B$27</c:f>
              <c:numCache>
                <c:formatCode>General</c:formatCode>
                <c:ptCount val="24"/>
                <c:pt idx="0">
                  <c:v>0</c:v>
                </c:pt>
                <c:pt idx="1">
                  <c:v>1000</c:v>
                </c:pt>
                <c:pt idx="2">
                  <c:v>1940</c:v>
                </c:pt>
                <c:pt idx="3">
                  <c:v>2800</c:v>
                </c:pt>
                <c:pt idx="4">
                  <c:v>2980</c:v>
                </c:pt>
                <c:pt idx="5">
                  <c:v>3960</c:v>
                </c:pt>
                <c:pt idx="6">
                  <c:v>4880</c:v>
                </c:pt>
                <c:pt idx="7">
                  <c:v>5930</c:v>
                </c:pt>
                <c:pt idx="8">
                  <c:v>7050</c:v>
                </c:pt>
                <c:pt idx="9">
                  <c:v>7970</c:v>
                </c:pt>
                <c:pt idx="10">
                  <c:v>8969.9999999999982</c:v>
                </c:pt>
                <c:pt idx="11">
                  <c:v>10620</c:v>
                </c:pt>
                <c:pt idx="12">
                  <c:v>12360</c:v>
                </c:pt>
                <c:pt idx="13">
                  <c:v>13610</c:v>
                </c:pt>
                <c:pt idx="14">
                  <c:v>14530</c:v>
                </c:pt>
                <c:pt idx="15">
                  <c:v>15670</c:v>
                </c:pt>
                <c:pt idx="16">
                  <c:v>16980</c:v>
                </c:pt>
                <c:pt idx="17">
                  <c:v>18040</c:v>
                </c:pt>
                <c:pt idx="18">
                  <c:v>19189.999999999996</c:v>
                </c:pt>
                <c:pt idx="19">
                  <c:v>20189.999999999996</c:v>
                </c:pt>
                <c:pt idx="20">
                  <c:v>21229.999999999996</c:v>
                </c:pt>
                <c:pt idx="21">
                  <c:v>22379.999999999996</c:v>
                </c:pt>
                <c:pt idx="22">
                  <c:v>23419.999999999996</c:v>
                </c:pt>
                <c:pt idx="23">
                  <c:v>25259.999999999993</c:v>
                </c:pt>
              </c:numCache>
            </c:numRef>
          </c:xVal>
          <c:yVal>
            <c:numRef>
              <c:f>'Selangor_X-sec'!$C$4:$C$27</c:f>
              <c:numCache>
                <c:formatCode>0</c:formatCode>
                <c:ptCount val="24"/>
                <c:pt idx="0">
                  <c:v>2130.5587251272595</c:v>
                </c:pt>
                <c:pt idx="1">
                  <c:v>1451.7369518656558</c:v>
                </c:pt>
                <c:pt idx="2">
                  <c:v>1444.3176563173486</c:v>
                </c:pt>
                <c:pt idx="4">
                  <c:v>1018.0317408432968</c:v>
                </c:pt>
                <c:pt idx="5">
                  <c:v>924.39328609002257</c:v>
                </c:pt>
                <c:pt idx="6">
                  <c:v>946.9987889524059</c:v>
                </c:pt>
                <c:pt idx="7">
                  <c:v>809.80601646639161</c:v>
                </c:pt>
                <c:pt idx="8">
                  <c:v>683.04708588663675</c:v>
                </c:pt>
                <c:pt idx="9">
                  <c:v>668.19034769195628</c:v>
                </c:pt>
                <c:pt idx="10">
                  <c:v>720.95421063199967</c:v>
                </c:pt>
                <c:pt idx="11">
                  <c:v>577.29022547658008</c:v>
                </c:pt>
                <c:pt idx="12">
                  <c:v>573.40718723530188</c:v>
                </c:pt>
                <c:pt idx="13">
                  <c:v>473.20962660655761</c:v>
                </c:pt>
                <c:pt idx="14">
                  <c:v>410.71228272461661</c:v>
                </c:pt>
                <c:pt idx="15">
                  <c:v>357.7374450111314</c:v>
                </c:pt>
                <c:pt idx="16">
                  <c:v>341.67060174769961</c:v>
                </c:pt>
                <c:pt idx="17">
                  <c:v>324.33701187695112</c:v>
                </c:pt>
                <c:pt idx="18">
                  <c:v>280.05135822457248</c:v>
                </c:pt>
                <c:pt idx="19">
                  <c:v>284.01270892840728</c:v>
                </c:pt>
                <c:pt idx="20">
                  <c:v>289.12344618582682</c:v>
                </c:pt>
                <c:pt idx="21">
                  <c:v>283.83873475721089</c:v>
                </c:pt>
                <c:pt idx="22">
                  <c:v>267.1661532161782</c:v>
                </c:pt>
                <c:pt idx="23">
                  <c:v>227.99967040479092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56C-EE4B-9D75-22E6CBE2D5FD}"/>
            </c:ext>
          </c:extLst>
        </c:ser>
        <c:ser>
          <c:idx val="2"/>
          <c:order val="2"/>
          <c:tx>
            <c:v>Depth, h (m)</c:v>
          </c:tx>
          <c:spPr>
            <a:ln w="28575">
              <a:noFill/>
            </a:ln>
          </c:spPr>
          <c:xVal>
            <c:numRef>
              <c:f>'Selangor_X-sec'!$B$4:$B$27</c:f>
              <c:numCache>
                <c:formatCode>General</c:formatCode>
                <c:ptCount val="24"/>
                <c:pt idx="0">
                  <c:v>0</c:v>
                </c:pt>
                <c:pt idx="1">
                  <c:v>1000</c:v>
                </c:pt>
                <c:pt idx="2">
                  <c:v>1940</c:v>
                </c:pt>
                <c:pt idx="3">
                  <c:v>2800</c:v>
                </c:pt>
                <c:pt idx="4">
                  <c:v>2980</c:v>
                </c:pt>
                <c:pt idx="5">
                  <c:v>3960</c:v>
                </c:pt>
                <c:pt idx="6">
                  <c:v>4880</c:v>
                </c:pt>
                <c:pt idx="7">
                  <c:v>5930</c:v>
                </c:pt>
                <c:pt idx="8">
                  <c:v>7050</c:v>
                </c:pt>
                <c:pt idx="9">
                  <c:v>7970</c:v>
                </c:pt>
                <c:pt idx="10">
                  <c:v>8969.9999999999982</c:v>
                </c:pt>
                <c:pt idx="11">
                  <c:v>10620</c:v>
                </c:pt>
                <c:pt idx="12">
                  <c:v>12360</c:v>
                </c:pt>
                <c:pt idx="13">
                  <c:v>13610</c:v>
                </c:pt>
                <c:pt idx="14">
                  <c:v>14530</c:v>
                </c:pt>
                <c:pt idx="15">
                  <c:v>15670</c:v>
                </c:pt>
                <c:pt idx="16">
                  <c:v>16980</c:v>
                </c:pt>
                <c:pt idx="17">
                  <c:v>18040</c:v>
                </c:pt>
                <c:pt idx="18">
                  <c:v>19189.999999999996</c:v>
                </c:pt>
                <c:pt idx="19">
                  <c:v>20189.999999999996</c:v>
                </c:pt>
                <c:pt idx="20">
                  <c:v>21229.999999999996</c:v>
                </c:pt>
                <c:pt idx="21">
                  <c:v>22379.999999999996</c:v>
                </c:pt>
                <c:pt idx="22">
                  <c:v>23419.999999999996</c:v>
                </c:pt>
                <c:pt idx="23">
                  <c:v>25259.999999999993</c:v>
                </c:pt>
              </c:numCache>
            </c:numRef>
          </c:xVal>
          <c:yVal>
            <c:numRef>
              <c:f>'Selangor_X-sec'!$E$4:$E$27</c:f>
              <c:numCache>
                <c:formatCode>0.00</c:formatCode>
                <c:ptCount val="24"/>
                <c:pt idx="0">
                  <c:v>2.0214029650163754</c:v>
                </c:pt>
                <c:pt idx="1">
                  <c:v>2.8189067026517587</c:v>
                </c:pt>
                <c:pt idx="2">
                  <c:v>3.2024781736526577</c:v>
                </c:pt>
                <c:pt idx="4">
                  <c:v>4.9903516708004743</c:v>
                </c:pt>
                <c:pt idx="5">
                  <c:v>3.2664073713428361</c:v>
                </c:pt>
                <c:pt idx="6">
                  <c:v>3.5074029220459479</c:v>
                </c:pt>
                <c:pt idx="7">
                  <c:v>3.7491019280851465</c:v>
                </c:pt>
                <c:pt idx="8">
                  <c:v>3.6332291802480676</c:v>
                </c:pt>
                <c:pt idx="9">
                  <c:v>4.3672571744572304</c:v>
                </c:pt>
                <c:pt idx="10">
                  <c:v>3.054890723016948</c:v>
                </c:pt>
                <c:pt idx="11">
                  <c:v>3.4776519607022895</c:v>
                </c:pt>
                <c:pt idx="12">
                  <c:v>3.0663485948411866</c:v>
                </c:pt>
                <c:pt idx="13">
                  <c:v>4.0445267231329707</c:v>
                </c:pt>
                <c:pt idx="14">
                  <c:v>5.0705220089458845</c:v>
                </c:pt>
                <c:pt idx="15">
                  <c:v>4.4717180626391428</c:v>
                </c:pt>
                <c:pt idx="16">
                  <c:v>4.5556080233026615</c:v>
                </c:pt>
                <c:pt idx="17">
                  <c:v>4.5681269278443821</c:v>
                </c:pt>
                <c:pt idx="18">
                  <c:v>4.9131817232381136</c:v>
                </c:pt>
                <c:pt idx="19">
                  <c:v>4.655946048006677</c:v>
                </c:pt>
                <c:pt idx="20">
                  <c:v>4.9848870032039105</c:v>
                </c:pt>
                <c:pt idx="21">
                  <c:v>5.0406452629588152</c:v>
                </c:pt>
                <c:pt idx="22">
                  <c:v>4.6658427037404504</c:v>
                </c:pt>
                <c:pt idx="23">
                  <c:v>3.9999942176279109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56C-EE4B-9D75-22E6CBE2D5FD}"/>
            </c:ext>
          </c:extLst>
        </c:ser>
        <c:ser>
          <c:idx val="3"/>
          <c:order val="3"/>
          <c:spPr>
            <a:ln w="285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'Selangor_X-sec'!$B$4:$B$27</c:f>
              <c:numCache>
                <c:formatCode>General</c:formatCode>
                <c:ptCount val="24"/>
                <c:pt idx="0">
                  <c:v>0</c:v>
                </c:pt>
                <c:pt idx="1">
                  <c:v>1000</c:v>
                </c:pt>
                <c:pt idx="2">
                  <c:v>1940</c:v>
                </c:pt>
                <c:pt idx="3">
                  <c:v>2800</c:v>
                </c:pt>
                <c:pt idx="4">
                  <c:v>2980</c:v>
                </c:pt>
                <c:pt idx="5">
                  <c:v>3960</c:v>
                </c:pt>
                <c:pt idx="6">
                  <c:v>4880</c:v>
                </c:pt>
                <c:pt idx="7">
                  <c:v>5930</c:v>
                </c:pt>
                <c:pt idx="8">
                  <c:v>7050</c:v>
                </c:pt>
                <c:pt idx="9">
                  <c:v>7970</c:v>
                </c:pt>
                <c:pt idx="10">
                  <c:v>8969.9999999999982</c:v>
                </c:pt>
                <c:pt idx="11">
                  <c:v>10620</c:v>
                </c:pt>
                <c:pt idx="12">
                  <c:v>12360</c:v>
                </c:pt>
                <c:pt idx="13">
                  <c:v>13610</c:v>
                </c:pt>
                <c:pt idx="14">
                  <c:v>14530</c:v>
                </c:pt>
                <c:pt idx="15">
                  <c:v>15670</c:v>
                </c:pt>
                <c:pt idx="16">
                  <c:v>16980</c:v>
                </c:pt>
                <c:pt idx="17">
                  <c:v>18040</c:v>
                </c:pt>
                <c:pt idx="18">
                  <c:v>19189.999999999996</c:v>
                </c:pt>
                <c:pt idx="19">
                  <c:v>20189.999999999996</c:v>
                </c:pt>
                <c:pt idx="20">
                  <c:v>21229.999999999996</c:v>
                </c:pt>
                <c:pt idx="21">
                  <c:v>22379.999999999996</c:v>
                </c:pt>
                <c:pt idx="22">
                  <c:v>23419.999999999996</c:v>
                </c:pt>
                <c:pt idx="23">
                  <c:v>25259.999999999993</c:v>
                </c:pt>
              </c:numCache>
            </c:numRef>
          </c:xVal>
          <c:yVal>
            <c:numRef>
              <c:f>'Selangor_X-sec'!$F$4:$F$27</c:f>
              <c:numCache>
                <c:formatCode>0</c:formatCode>
                <c:ptCount val="24"/>
                <c:pt idx="0">
                  <c:v>2200</c:v>
                </c:pt>
                <c:pt idx="1">
                  <c:v>1653.2500447656291</c:v>
                </c:pt>
                <c:pt idx="2">
                  <c:v>1263.861410445604</c:v>
                </c:pt>
                <c:pt idx="3">
                  <c:v>988.52372105788743</c:v>
                </c:pt>
                <c:pt idx="4">
                  <c:v>975.13642917543677</c:v>
                </c:pt>
                <c:pt idx="5">
                  <c:v>906.36587513228267</c:v>
                </c:pt>
                <c:pt idx="6">
                  <c:v>846.22589877572057</c:v>
                </c:pt>
                <c:pt idx="7">
                  <c:v>782.44852291405641</c:v>
                </c:pt>
                <c:pt idx="8">
                  <c:v>719.70833904740641</c:v>
                </c:pt>
                <c:pt idx="9">
                  <c:v>671.95362576717139</c:v>
                </c:pt>
                <c:pt idx="10">
                  <c:v>623.63325498750021</c:v>
                </c:pt>
                <c:pt idx="11">
                  <c:v>551.38215491553535</c:v>
                </c:pt>
                <c:pt idx="12">
                  <c:v>484.23841992015463</c:v>
                </c:pt>
                <c:pt idx="13">
                  <c:v>441.10979224987273</c:v>
                </c:pt>
                <c:pt idx="14">
                  <c:v>411.84089190354894</c:v>
                </c:pt>
                <c:pt idx="15">
                  <c:v>378.25268956630538</c:v>
                </c:pt>
                <c:pt idx="16">
                  <c:v>343.02429280602507</c:v>
                </c:pt>
                <c:pt idx="17">
                  <c:v>316.93502726269639</c:v>
                </c:pt>
                <c:pt idx="18">
                  <c:v>290.86984411429165</c:v>
                </c:pt>
                <c:pt idx="19">
                  <c:v>269.95331330432515</c:v>
                </c:pt>
                <c:pt idx="20">
                  <c:v>249.79412786289893</c:v>
                </c:pt>
                <c:pt idx="21">
                  <c:v>229.25070687098113</c:v>
                </c:pt>
                <c:pt idx="22">
                  <c:v>212.13105215801892</c:v>
                </c:pt>
                <c:pt idx="23">
                  <c:v>184.91399431831033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56C-EE4B-9D75-22E6CBE2D5FD}"/>
            </c:ext>
          </c:extLst>
        </c:ser>
        <c:ser>
          <c:idx val="4"/>
          <c:order val="4"/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'Selangor_X-sec'!$B$4:$B$27</c:f>
              <c:numCache>
                <c:formatCode>General</c:formatCode>
                <c:ptCount val="24"/>
                <c:pt idx="0">
                  <c:v>0</c:v>
                </c:pt>
                <c:pt idx="1">
                  <c:v>1000</c:v>
                </c:pt>
                <c:pt idx="2">
                  <c:v>1940</c:v>
                </c:pt>
                <c:pt idx="3">
                  <c:v>2800</c:v>
                </c:pt>
                <c:pt idx="4">
                  <c:v>2980</c:v>
                </c:pt>
                <c:pt idx="5">
                  <c:v>3960</c:v>
                </c:pt>
                <c:pt idx="6">
                  <c:v>4880</c:v>
                </c:pt>
                <c:pt idx="7">
                  <c:v>5930</c:v>
                </c:pt>
                <c:pt idx="8">
                  <c:v>7050</c:v>
                </c:pt>
                <c:pt idx="9">
                  <c:v>7970</c:v>
                </c:pt>
                <c:pt idx="10">
                  <c:v>8969.9999999999982</c:v>
                </c:pt>
                <c:pt idx="11">
                  <c:v>10620</c:v>
                </c:pt>
                <c:pt idx="12">
                  <c:v>12360</c:v>
                </c:pt>
                <c:pt idx="13">
                  <c:v>13610</c:v>
                </c:pt>
                <c:pt idx="14">
                  <c:v>14530</c:v>
                </c:pt>
                <c:pt idx="15">
                  <c:v>15670</c:v>
                </c:pt>
                <c:pt idx="16">
                  <c:v>16980</c:v>
                </c:pt>
                <c:pt idx="17">
                  <c:v>18040</c:v>
                </c:pt>
                <c:pt idx="18">
                  <c:v>19189.999999999996</c:v>
                </c:pt>
                <c:pt idx="19">
                  <c:v>20189.999999999996</c:v>
                </c:pt>
                <c:pt idx="20">
                  <c:v>21229.999999999996</c:v>
                </c:pt>
                <c:pt idx="21">
                  <c:v>22379.999999999996</c:v>
                </c:pt>
                <c:pt idx="22">
                  <c:v>23419.999999999996</c:v>
                </c:pt>
                <c:pt idx="23">
                  <c:v>25259.999999999993</c:v>
                </c:pt>
              </c:numCache>
            </c:numRef>
          </c:xVal>
          <c:yVal>
            <c:numRef>
              <c:f>'Selangor_X-sec'!$G$4:$G$27</c:f>
              <c:numCache>
                <c:formatCode>0</c:formatCode>
                <c:ptCount val="24"/>
                <c:pt idx="0">
                  <c:v>1100</c:v>
                </c:pt>
                <c:pt idx="1">
                  <c:v>667.1837256838968</c:v>
                </c:pt>
                <c:pt idx="2">
                  <c:v>416.99134191373872</c:v>
                </c:pt>
                <c:pt idx="3">
                  <c:v>271.25666033576715</c:v>
                </c:pt>
                <c:pt idx="4">
                  <c:v>267.40194363267312</c:v>
                </c:pt>
                <c:pt idx="5">
                  <c:v>248.54368004448472</c:v>
                </c:pt>
                <c:pt idx="6">
                  <c:v>232.052093752948</c:v>
                </c:pt>
                <c:pt idx="7">
                  <c:v>214.56305964966734</c:v>
                </c:pt>
                <c:pt idx="8">
                  <c:v>197.35844436932163</c:v>
                </c:pt>
                <c:pt idx="9">
                  <c:v>184.26314532531629</c:v>
                </c:pt>
                <c:pt idx="10">
                  <c:v>171.01273166323895</c:v>
                </c:pt>
                <c:pt idx="11">
                  <c:v>151.20003262872643</c:v>
                </c:pt>
                <c:pt idx="12">
                  <c:v>132.78787541324436</c:v>
                </c:pt>
                <c:pt idx="13">
                  <c:v>120.96114171712438</c:v>
                </c:pt>
                <c:pt idx="14">
                  <c:v>112.93502290294364</c:v>
                </c:pt>
                <c:pt idx="15">
                  <c:v>103.72446495496386</c:v>
                </c:pt>
                <c:pt idx="16">
                  <c:v>94.064132838433807</c:v>
                </c:pt>
                <c:pt idx="17">
                  <c:v>86.90993358435189</c:v>
                </c:pt>
                <c:pt idx="18">
                  <c:v>79.762338205396887</c:v>
                </c:pt>
                <c:pt idx="19">
                  <c:v>74.026606439773886</c:v>
                </c:pt>
                <c:pt idx="20">
                  <c:v>68.498553945983787</c:v>
                </c:pt>
                <c:pt idx="21">
                  <c:v>62.865136366919295</c:v>
                </c:pt>
                <c:pt idx="22">
                  <c:v>58.17058408930896</c:v>
                </c:pt>
                <c:pt idx="23">
                  <c:v>50.707121594676231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56C-EE4B-9D75-22E6CBE2D5FD}"/>
            </c:ext>
          </c:extLst>
        </c:ser>
        <c:ser>
          <c:idx val="5"/>
          <c:order val="5"/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'Selangor_X-sec'!$B$4:$B$27</c:f>
              <c:numCache>
                <c:formatCode>General</c:formatCode>
                <c:ptCount val="24"/>
                <c:pt idx="0">
                  <c:v>0</c:v>
                </c:pt>
                <c:pt idx="1">
                  <c:v>1000</c:v>
                </c:pt>
                <c:pt idx="2">
                  <c:v>1940</c:v>
                </c:pt>
                <c:pt idx="3">
                  <c:v>2800</c:v>
                </c:pt>
                <c:pt idx="4">
                  <c:v>2980</c:v>
                </c:pt>
                <c:pt idx="5">
                  <c:v>3960</c:v>
                </c:pt>
                <c:pt idx="6">
                  <c:v>4880</c:v>
                </c:pt>
                <c:pt idx="7">
                  <c:v>5930</c:v>
                </c:pt>
                <c:pt idx="8">
                  <c:v>7050</c:v>
                </c:pt>
                <c:pt idx="9">
                  <c:v>7970</c:v>
                </c:pt>
                <c:pt idx="10">
                  <c:v>8969.9999999999982</c:v>
                </c:pt>
                <c:pt idx="11">
                  <c:v>10620</c:v>
                </c:pt>
                <c:pt idx="12">
                  <c:v>12360</c:v>
                </c:pt>
                <c:pt idx="13">
                  <c:v>13610</c:v>
                </c:pt>
                <c:pt idx="14">
                  <c:v>14530</c:v>
                </c:pt>
                <c:pt idx="15">
                  <c:v>15670</c:v>
                </c:pt>
                <c:pt idx="16">
                  <c:v>16980</c:v>
                </c:pt>
                <c:pt idx="17">
                  <c:v>18040</c:v>
                </c:pt>
                <c:pt idx="18">
                  <c:v>19189.999999999996</c:v>
                </c:pt>
                <c:pt idx="19">
                  <c:v>20189.999999999996</c:v>
                </c:pt>
                <c:pt idx="20">
                  <c:v>21229.999999999996</c:v>
                </c:pt>
                <c:pt idx="21">
                  <c:v>22379.999999999996</c:v>
                </c:pt>
                <c:pt idx="22">
                  <c:v>23419.999999999996</c:v>
                </c:pt>
                <c:pt idx="23">
                  <c:v>25259.999999999993</c:v>
                </c:pt>
              </c:numCache>
            </c:numRef>
          </c:xVal>
          <c:yVal>
            <c:numRef>
              <c:f>'Selangor_X-sec'!$H$4:$H$27</c:f>
              <c:numCache>
                <c:formatCode>0.00</c:formatCode>
                <c:ptCount val="24"/>
                <c:pt idx="0">
                  <c:v>2</c:v>
                </c:pt>
                <c:pt idx="1">
                  <c:v>2.477953195082756</c:v>
                </c:pt>
                <c:pt idx="2">
                  <c:v>3.030905640978641</c:v>
                </c:pt>
                <c:pt idx="3">
                  <c:v>3.6442376007810173</c:v>
                </c:pt>
                <c:pt idx="4">
                  <c:v>3.6467065868263475</c:v>
                </c:pt>
                <c:pt idx="5">
                  <c:v>3.6467065868263475</c:v>
                </c:pt>
                <c:pt idx="6">
                  <c:v>3.6467065868263475</c:v>
                </c:pt>
                <c:pt idx="7">
                  <c:v>3.6467065868263475</c:v>
                </c:pt>
                <c:pt idx="8">
                  <c:v>3.6467065868263471</c:v>
                </c:pt>
                <c:pt idx="9">
                  <c:v>3.6467065868263475</c:v>
                </c:pt>
                <c:pt idx="10">
                  <c:v>3.646706586826348</c:v>
                </c:pt>
                <c:pt idx="11">
                  <c:v>3.6467065868263475</c:v>
                </c:pt>
                <c:pt idx="12">
                  <c:v>3.6467065868263475</c:v>
                </c:pt>
                <c:pt idx="13">
                  <c:v>3.6467065868263471</c:v>
                </c:pt>
                <c:pt idx="14">
                  <c:v>3.6467065868263471</c:v>
                </c:pt>
                <c:pt idx="15">
                  <c:v>3.6467065868263475</c:v>
                </c:pt>
                <c:pt idx="16">
                  <c:v>3.6467065868263471</c:v>
                </c:pt>
                <c:pt idx="17">
                  <c:v>3.6467065868263471</c:v>
                </c:pt>
                <c:pt idx="18">
                  <c:v>3.6467065868263475</c:v>
                </c:pt>
                <c:pt idx="19">
                  <c:v>3.6467065868263475</c:v>
                </c:pt>
                <c:pt idx="20">
                  <c:v>3.6467065868263471</c:v>
                </c:pt>
                <c:pt idx="21">
                  <c:v>3.6467065868263471</c:v>
                </c:pt>
                <c:pt idx="22">
                  <c:v>3.6467065868263475</c:v>
                </c:pt>
                <c:pt idx="23">
                  <c:v>3.6467065868263475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C56C-EE4B-9D75-22E6CBE2D5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8266104"/>
        <c:axId val="2112217944"/>
      </c:scatterChart>
      <c:valAx>
        <c:axId val="21082661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12217944"/>
        <c:crosses val="autoZero"/>
        <c:crossBetween val="midCat"/>
      </c:valAx>
      <c:valAx>
        <c:axId val="2112217944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Characteristic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2108266104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 Linggi Estuary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Area, A (m2)</c:v>
          </c:tx>
          <c:spPr>
            <a:ln w="28575">
              <a:noFill/>
            </a:ln>
          </c:spPr>
          <c:xVal>
            <c:numRef>
              <c:f>'Linggi_X-sec'!$B$4:$B$26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330</c:v>
                </c:pt>
                <c:pt idx="2">
                  <c:v>500</c:v>
                </c:pt>
                <c:pt idx="3">
                  <c:v>520</c:v>
                </c:pt>
                <c:pt idx="4">
                  <c:v>980</c:v>
                </c:pt>
                <c:pt idx="5">
                  <c:v>1730</c:v>
                </c:pt>
                <c:pt idx="6">
                  <c:v>2330</c:v>
                </c:pt>
                <c:pt idx="7">
                  <c:v>3270</c:v>
                </c:pt>
                <c:pt idx="8">
                  <c:v>4190</c:v>
                </c:pt>
                <c:pt idx="9">
                  <c:v>5040</c:v>
                </c:pt>
                <c:pt idx="10">
                  <c:v>6230</c:v>
                </c:pt>
                <c:pt idx="11">
                  <c:v>7130.0000000000009</c:v>
                </c:pt>
                <c:pt idx="12">
                  <c:v>8100.0000000000018</c:v>
                </c:pt>
                <c:pt idx="13">
                  <c:v>9000</c:v>
                </c:pt>
                <c:pt idx="14">
                  <c:v>10000</c:v>
                </c:pt>
                <c:pt idx="15">
                  <c:v>11000</c:v>
                </c:pt>
                <c:pt idx="16">
                  <c:v>12000</c:v>
                </c:pt>
                <c:pt idx="17">
                  <c:v>13000</c:v>
                </c:pt>
                <c:pt idx="18">
                  <c:v>14000</c:v>
                </c:pt>
                <c:pt idx="19">
                  <c:v>15000</c:v>
                </c:pt>
                <c:pt idx="20">
                  <c:v>16000</c:v>
                </c:pt>
                <c:pt idx="21">
                  <c:v>17000</c:v>
                </c:pt>
                <c:pt idx="22">
                  <c:v>18000</c:v>
                </c:pt>
              </c:numCache>
            </c:numRef>
          </c:xVal>
          <c:yVal>
            <c:numRef>
              <c:f>'Linggi_X-sec'!$D$4:$D$26</c:f>
              <c:numCache>
                <c:formatCode>0</c:formatCode>
                <c:ptCount val="23"/>
                <c:pt idx="0">
                  <c:v>1174</c:v>
                </c:pt>
                <c:pt idx="1">
                  <c:v>490</c:v>
                </c:pt>
                <c:pt idx="3">
                  <c:v>263.92</c:v>
                </c:pt>
                <c:pt idx="4">
                  <c:v>252.5</c:v>
                </c:pt>
                <c:pt idx="5">
                  <c:v>219.5</c:v>
                </c:pt>
                <c:pt idx="6">
                  <c:v>219.7</c:v>
                </c:pt>
                <c:pt idx="7">
                  <c:v>198</c:v>
                </c:pt>
                <c:pt idx="8">
                  <c:v>184</c:v>
                </c:pt>
                <c:pt idx="9">
                  <c:v>219</c:v>
                </c:pt>
                <c:pt idx="10">
                  <c:v>227</c:v>
                </c:pt>
                <c:pt idx="11">
                  <c:v>212</c:v>
                </c:pt>
                <c:pt idx="12">
                  <c:v>190.46</c:v>
                </c:pt>
                <c:pt idx="13">
                  <c:v>217.62492059781638</c:v>
                </c:pt>
                <c:pt idx="14">
                  <c:v>165.65942162157103</c:v>
                </c:pt>
                <c:pt idx="15">
                  <c:v>128.82318612248872</c:v>
                </c:pt>
                <c:pt idx="16">
                  <c:v>109.85958254464354</c:v>
                </c:pt>
                <c:pt idx="17">
                  <c:v>99.005815389072865</c:v>
                </c:pt>
                <c:pt idx="18">
                  <c:v>89.930751306865147</c:v>
                </c:pt>
                <c:pt idx="19">
                  <c:v>82.379248978972598</c:v>
                </c:pt>
                <c:pt idx="20">
                  <c:v>76.133892865729209</c:v>
                </c:pt>
                <c:pt idx="21">
                  <c:v>71.009454956595533</c:v>
                </c:pt>
                <c:pt idx="22">
                  <c:v>66.848170924892514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78B-224B-91CA-AD79465C04DD}"/>
            </c:ext>
          </c:extLst>
        </c:ser>
        <c:ser>
          <c:idx val="1"/>
          <c:order val="1"/>
          <c:tx>
            <c:v>Width, B (m)</c:v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'Linggi_X-sec'!$B$4:$B$26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330</c:v>
                </c:pt>
                <c:pt idx="2">
                  <c:v>500</c:v>
                </c:pt>
                <c:pt idx="3">
                  <c:v>520</c:v>
                </c:pt>
                <c:pt idx="4">
                  <c:v>980</c:v>
                </c:pt>
                <c:pt idx="5">
                  <c:v>1730</c:v>
                </c:pt>
                <c:pt idx="6">
                  <c:v>2330</c:v>
                </c:pt>
                <c:pt idx="7">
                  <c:v>3270</c:v>
                </c:pt>
                <c:pt idx="8">
                  <c:v>4190</c:v>
                </c:pt>
                <c:pt idx="9">
                  <c:v>5040</c:v>
                </c:pt>
                <c:pt idx="10">
                  <c:v>6230</c:v>
                </c:pt>
                <c:pt idx="11">
                  <c:v>7130.0000000000009</c:v>
                </c:pt>
                <c:pt idx="12">
                  <c:v>8100.0000000000018</c:v>
                </c:pt>
                <c:pt idx="13">
                  <c:v>9000</c:v>
                </c:pt>
                <c:pt idx="14">
                  <c:v>10000</c:v>
                </c:pt>
                <c:pt idx="15">
                  <c:v>11000</c:v>
                </c:pt>
                <c:pt idx="16">
                  <c:v>12000</c:v>
                </c:pt>
                <c:pt idx="17">
                  <c:v>13000</c:v>
                </c:pt>
                <c:pt idx="18">
                  <c:v>14000</c:v>
                </c:pt>
                <c:pt idx="19">
                  <c:v>15000</c:v>
                </c:pt>
                <c:pt idx="20">
                  <c:v>16000</c:v>
                </c:pt>
                <c:pt idx="21">
                  <c:v>17000</c:v>
                </c:pt>
                <c:pt idx="22">
                  <c:v>18000</c:v>
                </c:pt>
              </c:numCache>
            </c:numRef>
          </c:xVal>
          <c:yVal>
            <c:numRef>
              <c:f>'Linggi_X-sec'!$C$4:$C$26</c:f>
              <c:numCache>
                <c:formatCode>0</c:formatCode>
                <c:ptCount val="23"/>
                <c:pt idx="0">
                  <c:v>4697.08</c:v>
                </c:pt>
                <c:pt idx="1">
                  <c:v>2453.9494462256971</c:v>
                </c:pt>
                <c:pt idx="3">
                  <c:v>1506.2282306654558</c:v>
                </c:pt>
                <c:pt idx="4">
                  <c:v>1303.731540028635</c:v>
                </c:pt>
                <c:pt idx="5">
                  <c:v>1410.3318402421783</c:v>
                </c:pt>
                <c:pt idx="6">
                  <c:v>1002.3990841265959</c:v>
                </c:pt>
                <c:pt idx="7">
                  <c:v>950.3166341084526</c:v>
                </c:pt>
                <c:pt idx="8">
                  <c:v>864.11653897609392</c:v>
                </c:pt>
                <c:pt idx="9">
                  <c:v>986.27267034992599</c:v>
                </c:pt>
                <c:pt idx="10">
                  <c:v>744.03139586345674</c:v>
                </c:pt>
                <c:pt idx="11">
                  <c:v>690.5359412788365</c:v>
                </c:pt>
                <c:pt idx="12">
                  <c:v>661.31043929891746</c:v>
                </c:pt>
                <c:pt idx="13">
                  <c:v>700.86926639018043</c:v>
                </c:pt>
                <c:pt idx="14">
                  <c:v>539.25983268239554</c:v>
                </c:pt>
                <c:pt idx="15">
                  <c:v>420.48067982991449</c:v>
                </c:pt>
                <c:pt idx="16">
                  <c:v>338.35897190376829</c:v>
                </c:pt>
                <c:pt idx="17">
                  <c:v>272.87689285753737</c:v>
                </c:pt>
                <c:pt idx="18">
                  <c:v>220.5769027647197</c:v>
                </c:pt>
                <c:pt idx="19">
                  <c:v>178.73176370675111</c:v>
                </c:pt>
                <c:pt idx="20">
                  <c:v>145.18868983105415</c:v>
                </c:pt>
                <c:pt idx="21">
                  <c:v>118.2469676473155</c:v>
                </c:pt>
                <c:pt idx="22">
                  <c:v>96.561830864857413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78B-224B-91CA-AD79465C04DD}"/>
            </c:ext>
          </c:extLst>
        </c:ser>
        <c:ser>
          <c:idx val="2"/>
          <c:order val="2"/>
          <c:tx>
            <c:v>Depth, h (m)</c:v>
          </c:tx>
          <c:spPr>
            <a:ln w="28575">
              <a:noFill/>
            </a:ln>
          </c:spPr>
          <c:xVal>
            <c:numRef>
              <c:f>'Linggi_X-sec'!$B$4:$B$26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330</c:v>
                </c:pt>
                <c:pt idx="2">
                  <c:v>500</c:v>
                </c:pt>
                <c:pt idx="3">
                  <c:v>520</c:v>
                </c:pt>
                <c:pt idx="4">
                  <c:v>980</c:v>
                </c:pt>
                <c:pt idx="5">
                  <c:v>1730</c:v>
                </c:pt>
                <c:pt idx="6">
                  <c:v>2330</c:v>
                </c:pt>
                <c:pt idx="7">
                  <c:v>3270</c:v>
                </c:pt>
                <c:pt idx="8">
                  <c:v>4190</c:v>
                </c:pt>
                <c:pt idx="9">
                  <c:v>5040</c:v>
                </c:pt>
                <c:pt idx="10">
                  <c:v>6230</c:v>
                </c:pt>
                <c:pt idx="11">
                  <c:v>7130.0000000000009</c:v>
                </c:pt>
                <c:pt idx="12">
                  <c:v>8100.0000000000018</c:v>
                </c:pt>
                <c:pt idx="13">
                  <c:v>9000</c:v>
                </c:pt>
                <c:pt idx="14">
                  <c:v>10000</c:v>
                </c:pt>
                <c:pt idx="15">
                  <c:v>11000</c:v>
                </c:pt>
                <c:pt idx="16">
                  <c:v>12000</c:v>
                </c:pt>
                <c:pt idx="17">
                  <c:v>13000</c:v>
                </c:pt>
                <c:pt idx="18">
                  <c:v>14000</c:v>
                </c:pt>
                <c:pt idx="19">
                  <c:v>15000</c:v>
                </c:pt>
                <c:pt idx="20">
                  <c:v>16000</c:v>
                </c:pt>
                <c:pt idx="21">
                  <c:v>17000</c:v>
                </c:pt>
                <c:pt idx="22">
                  <c:v>18000</c:v>
                </c:pt>
              </c:numCache>
            </c:numRef>
          </c:xVal>
          <c:yVal>
            <c:numRef>
              <c:f>'Linggi_X-sec'!$E$4:$E$26</c:f>
              <c:numCache>
                <c:formatCode>0.00</c:formatCode>
                <c:ptCount val="23"/>
                <c:pt idx="0">
                  <c:v>4.0009199318568998</c:v>
                </c:pt>
                <c:pt idx="1">
                  <c:v>5.0080600943381572</c:v>
                </c:pt>
                <c:pt idx="3">
                  <c:v>5.7071394008239453</c:v>
                </c:pt>
                <c:pt idx="4">
                  <c:v>5.1632932278361778</c:v>
                </c:pt>
                <c:pt idx="5">
                  <c:v>6.4252020056591261</c:v>
                </c:pt>
                <c:pt idx="6">
                  <c:v>4.5625811749048522</c:v>
                </c:pt>
                <c:pt idx="7">
                  <c:v>4.7995789601437</c:v>
                </c:pt>
                <c:pt idx="8">
                  <c:v>4.6962855379135542</c:v>
                </c:pt>
                <c:pt idx="9">
                  <c:v>4.503528175113817</c:v>
                </c:pt>
                <c:pt idx="10">
                  <c:v>3.277671347416109</c:v>
                </c:pt>
                <c:pt idx="11">
                  <c:v>3.2572450060322478</c:v>
                </c:pt>
                <c:pt idx="12">
                  <c:v>3.4721749411893175</c:v>
                </c:pt>
                <c:pt idx="13">
                  <c:v>3.2205377236434605</c:v>
                </c:pt>
                <c:pt idx="14">
                  <c:v>3.2552318932651447</c:v>
                </c:pt>
                <c:pt idx="15">
                  <c:v>3.2640139751714385</c:v>
                </c:pt>
                <c:pt idx="16">
                  <c:v>3.0799222431622626</c:v>
                </c:pt>
                <c:pt idx="17">
                  <c:v>2.7561703500464723</c:v>
                </c:pt>
                <c:pt idx="18">
                  <c:v>2.4527416880134667</c:v>
                </c:pt>
                <c:pt idx="19">
                  <c:v>2.1696211839995363</c:v>
                </c:pt>
                <c:pt idx="20">
                  <c:v>1.9070178125149984</c:v>
                </c:pt>
                <c:pt idx="21">
                  <c:v>1.6652284927351415</c:v>
                </c:pt>
                <c:pt idx="22">
                  <c:v>1.4444947337953313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78B-224B-91CA-AD79465C04DD}"/>
            </c:ext>
          </c:extLst>
        </c:ser>
        <c:ser>
          <c:idx val="3"/>
          <c:order val="3"/>
          <c:spPr>
            <a:ln w="285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'Linggi_X-sec'!$B$4:$B$26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330</c:v>
                </c:pt>
                <c:pt idx="2">
                  <c:v>500</c:v>
                </c:pt>
                <c:pt idx="3">
                  <c:v>520</c:v>
                </c:pt>
                <c:pt idx="4">
                  <c:v>980</c:v>
                </c:pt>
                <c:pt idx="5">
                  <c:v>1730</c:v>
                </c:pt>
                <c:pt idx="6">
                  <c:v>2330</c:v>
                </c:pt>
                <c:pt idx="7">
                  <c:v>3270</c:v>
                </c:pt>
                <c:pt idx="8">
                  <c:v>4190</c:v>
                </c:pt>
                <c:pt idx="9">
                  <c:v>5040</c:v>
                </c:pt>
                <c:pt idx="10">
                  <c:v>6230</c:v>
                </c:pt>
                <c:pt idx="11">
                  <c:v>7130.0000000000009</c:v>
                </c:pt>
                <c:pt idx="12">
                  <c:v>8100.0000000000018</c:v>
                </c:pt>
                <c:pt idx="13">
                  <c:v>9000</c:v>
                </c:pt>
                <c:pt idx="14">
                  <c:v>10000</c:v>
                </c:pt>
                <c:pt idx="15">
                  <c:v>11000</c:v>
                </c:pt>
                <c:pt idx="16">
                  <c:v>12000</c:v>
                </c:pt>
                <c:pt idx="17">
                  <c:v>13000</c:v>
                </c:pt>
                <c:pt idx="18">
                  <c:v>14000</c:v>
                </c:pt>
                <c:pt idx="19">
                  <c:v>15000</c:v>
                </c:pt>
                <c:pt idx="20">
                  <c:v>16000</c:v>
                </c:pt>
                <c:pt idx="21">
                  <c:v>17000</c:v>
                </c:pt>
                <c:pt idx="22">
                  <c:v>18000</c:v>
                </c:pt>
              </c:numCache>
            </c:numRef>
          </c:xVal>
          <c:yVal>
            <c:numRef>
              <c:f>'Linggi_X-sec'!$F$4:$F$26</c:f>
              <c:numCache>
                <c:formatCode>0</c:formatCode>
                <c:ptCount val="23"/>
                <c:pt idx="0">
                  <c:v>5100</c:v>
                </c:pt>
                <c:pt idx="1">
                  <c:v>2234.998461571241</c:v>
                </c:pt>
                <c:pt idx="2">
                  <c:v>1461.1744639869694</c:v>
                </c:pt>
                <c:pt idx="3">
                  <c:v>1458.3034187967714</c:v>
                </c:pt>
                <c:pt idx="4">
                  <c:v>1371.5484880138665</c:v>
                </c:pt>
                <c:pt idx="5">
                  <c:v>1241.0283926055913</c:v>
                </c:pt>
                <c:pt idx="6">
                  <c:v>1145.6135955441528</c:v>
                </c:pt>
                <c:pt idx="7">
                  <c:v>1010.6635056370922</c:v>
                </c:pt>
                <c:pt idx="8">
                  <c:v>893.99096043737995</c:v>
                </c:pt>
                <c:pt idx="9">
                  <c:v>798.20250460135162</c:v>
                </c:pt>
                <c:pt idx="10">
                  <c:v>681.09082258501428</c:v>
                </c:pt>
                <c:pt idx="11">
                  <c:v>604.07336981114884</c:v>
                </c:pt>
                <c:pt idx="12">
                  <c:v>530.7878065830397</c:v>
                </c:pt>
                <c:pt idx="13">
                  <c:v>470.76655321877195</c:v>
                </c:pt>
                <c:pt idx="14">
                  <c:v>412.00232687488096</c:v>
                </c:pt>
                <c:pt idx="15">
                  <c:v>360.57344386450694</c:v>
                </c:pt>
                <c:pt idx="16">
                  <c:v>315.56425762564635</c:v>
                </c:pt>
                <c:pt idx="17">
                  <c:v>276.17341871756071</c:v>
                </c:pt>
                <c:pt idx="18">
                  <c:v>241.69960749048525</c:v>
                </c:pt>
                <c:pt idx="19">
                  <c:v>211.52904769882565</c:v>
                </c:pt>
                <c:pt idx="20">
                  <c:v>185.1245787485752</c:v>
                </c:pt>
                <c:pt idx="21">
                  <c:v>162.01609201981805</c:v>
                </c:pt>
                <c:pt idx="22">
                  <c:v>141.79216099135175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78B-224B-91CA-AD79465C04DD}"/>
            </c:ext>
          </c:extLst>
        </c:ser>
        <c:ser>
          <c:idx val="4"/>
          <c:order val="4"/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'Linggi_X-sec'!$B$4:$B$26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330</c:v>
                </c:pt>
                <c:pt idx="2">
                  <c:v>500</c:v>
                </c:pt>
                <c:pt idx="3">
                  <c:v>520</c:v>
                </c:pt>
                <c:pt idx="4">
                  <c:v>980</c:v>
                </c:pt>
                <c:pt idx="5">
                  <c:v>1730</c:v>
                </c:pt>
                <c:pt idx="6">
                  <c:v>2330</c:v>
                </c:pt>
                <c:pt idx="7">
                  <c:v>3270</c:v>
                </c:pt>
                <c:pt idx="8">
                  <c:v>4190</c:v>
                </c:pt>
                <c:pt idx="9">
                  <c:v>5040</c:v>
                </c:pt>
                <c:pt idx="10">
                  <c:v>6230</c:v>
                </c:pt>
                <c:pt idx="11">
                  <c:v>7130.0000000000009</c:v>
                </c:pt>
                <c:pt idx="12">
                  <c:v>8100.0000000000018</c:v>
                </c:pt>
                <c:pt idx="13">
                  <c:v>9000</c:v>
                </c:pt>
                <c:pt idx="14">
                  <c:v>10000</c:v>
                </c:pt>
                <c:pt idx="15">
                  <c:v>11000</c:v>
                </c:pt>
                <c:pt idx="16">
                  <c:v>12000</c:v>
                </c:pt>
                <c:pt idx="17">
                  <c:v>13000</c:v>
                </c:pt>
                <c:pt idx="18">
                  <c:v>14000</c:v>
                </c:pt>
                <c:pt idx="19">
                  <c:v>15000</c:v>
                </c:pt>
                <c:pt idx="20">
                  <c:v>16000</c:v>
                </c:pt>
                <c:pt idx="21">
                  <c:v>17000</c:v>
                </c:pt>
                <c:pt idx="22">
                  <c:v>18000</c:v>
                </c:pt>
              </c:numCache>
            </c:numRef>
          </c:xVal>
          <c:yVal>
            <c:numRef>
              <c:f>'Linggi_X-sec'!$G$4:$G$26</c:f>
              <c:numCache>
                <c:formatCode>0</c:formatCode>
                <c:ptCount val="23"/>
                <c:pt idx="0">
                  <c:v>1100</c:v>
                </c:pt>
                <c:pt idx="1">
                  <c:v>482.05849171144416</c:v>
                </c:pt>
                <c:pt idx="2">
                  <c:v>315.15527654620911</c:v>
                </c:pt>
                <c:pt idx="3">
                  <c:v>314.63511690708418</c:v>
                </c:pt>
                <c:pt idx="4">
                  <c:v>303.2670008413491</c:v>
                </c:pt>
                <c:pt idx="5">
                  <c:v>285.60610559884714</c:v>
                </c:pt>
                <c:pt idx="6">
                  <c:v>272.22082904188687</c:v>
                </c:pt>
                <c:pt idx="7">
                  <c:v>252.50059581705708</c:v>
                </c:pt>
                <c:pt idx="8">
                  <c:v>234.58397083747997</c:v>
                </c:pt>
                <c:pt idx="9">
                  <c:v>219.16253168824727</c:v>
                </c:pt>
                <c:pt idx="10">
                  <c:v>199.26061845765858</c:v>
                </c:pt>
                <c:pt idx="11">
                  <c:v>185.41816179329993</c:v>
                </c:pt>
                <c:pt idx="12">
                  <c:v>171.57381949762026</c:v>
                </c:pt>
                <c:pt idx="13">
                  <c:v>159.65473995487071</c:v>
                </c:pt>
                <c:pt idx="14">
                  <c:v>147.37990023044867</c:v>
                </c:pt>
                <c:pt idx="15">
                  <c:v>136.04879503155868</c:v>
                </c:pt>
                <c:pt idx="16">
                  <c:v>125.58886659983676</c:v>
                </c:pt>
                <c:pt idx="17">
                  <c:v>115.93313568247989</c:v>
                </c:pt>
                <c:pt idx="18">
                  <c:v>107.01977263635695</c:v>
                </c:pt>
                <c:pt idx="19">
                  <c:v>98.791701507202305</c:v>
                </c:pt>
                <c:pt idx="20">
                  <c:v>91.196234548647681</c:v>
                </c:pt>
                <c:pt idx="21">
                  <c:v>84.184734840766325</c:v>
                </c:pt>
                <c:pt idx="22">
                  <c:v>77.712304847735936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78B-224B-91CA-AD79465C04DD}"/>
            </c:ext>
          </c:extLst>
        </c:ser>
        <c:ser>
          <c:idx val="5"/>
          <c:order val="5"/>
          <c:spPr>
            <a:ln w="19050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'Linggi_X-sec'!$B$4:$B$26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330</c:v>
                </c:pt>
                <c:pt idx="2">
                  <c:v>500</c:v>
                </c:pt>
                <c:pt idx="3">
                  <c:v>520</c:v>
                </c:pt>
                <c:pt idx="4">
                  <c:v>980</c:v>
                </c:pt>
                <c:pt idx="5">
                  <c:v>1730</c:v>
                </c:pt>
                <c:pt idx="6">
                  <c:v>2330</c:v>
                </c:pt>
                <c:pt idx="7">
                  <c:v>3270</c:v>
                </c:pt>
                <c:pt idx="8">
                  <c:v>4190</c:v>
                </c:pt>
                <c:pt idx="9">
                  <c:v>5040</c:v>
                </c:pt>
                <c:pt idx="10">
                  <c:v>6230</c:v>
                </c:pt>
                <c:pt idx="11">
                  <c:v>7130.0000000000009</c:v>
                </c:pt>
                <c:pt idx="12">
                  <c:v>8100.0000000000018</c:v>
                </c:pt>
                <c:pt idx="13">
                  <c:v>9000</c:v>
                </c:pt>
                <c:pt idx="14">
                  <c:v>10000</c:v>
                </c:pt>
                <c:pt idx="15">
                  <c:v>11000</c:v>
                </c:pt>
                <c:pt idx="16">
                  <c:v>12000</c:v>
                </c:pt>
                <c:pt idx="17">
                  <c:v>13000</c:v>
                </c:pt>
                <c:pt idx="18">
                  <c:v>14000</c:v>
                </c:pt>
                <c:pt idx="19">
                  <c:v>15000</c:v>
                </c:pt>
                <c:pt idx="20">
                  <c:v>16000</c:v>
                </c:pt>
                <c:pt idx="21">
                  <c:v>17000</c:v>
                </c:pt>
                <c:pt idx="22">
                  <c:v>18000</c:v>
                </c:pt>
              </c:numCache>
            </c:numRef>
          </c:xVal>
          <c:yVal>
            <c:numRef>
              <c:f>'Linggi_X-sec'!$H$4:$H$26</c:f>
              <c:numCache>
                <c:formatCode>0.00</c:formatCode>
                <c:ptCount val="23"/>
                <c:pt idx="0">
                  <c:v>4.6363636363636367</c:v>
                </c:pt>
                <c:pt idx="1">
                  <c:v>4.6363636363636358</c:v>
                </c:pt>
                <c:pt idx="2">
                  <c:v>4.6363636363636358</c:v>
                </c:pt>
                <c:pt idx="3">
                  <c:v>4.6349035451990801</c:v>
                </c:pt>
                <c:pt idx="4">
                  <c:v>4.5225774126720024</c:v>
                </c:pt>
                <c:pt idx="5">
                  <c:v>4.3452446158440976</c:v>
                </c:pt>
                <c:pt idx="6">
                  <c:v>4.2083980111892032</c:v>
                </c:pt>
                <c:pt idx="7">
                  <c:v>4.0026183002330136</c:v>
                </c:pt>
                <c:pt idx="8">
                  <c:v>3.8109635421626393</c:v>
                </c:pt>
                <c:pt idx="9">
                  <c:v>3.6420573281968331</c:v>
                </c:pt>
                <c:pt idx="10">
                  <c:v>3.4180904779724002</c:v>
                </c:pt>
                <c:pt idx="11">
                  <c:v>3.2578975218433914</c:v>
                </c:pt>
                <c:pt idx="12">
                  <c:v>3.0936410236551373</c:v>
                </c:pt>
                <c:pt idx="13">
                  <c:v>2.9486537847347507</c:v>
                </c:pt>
                <c:pt idx="14">
                  <c:v>2.7955123204090846</c:v>
                </c:pt>
                <c:pt idx="15">
                  <c:v>2.6503244205938481</c:v>
                </c:pt>
                <c:pt idx="16">
                  <c:v>2.5126770084734287</c:v>
                </c:pt>
                <c:pt idx="17">
                  <c:v>2.3821784608151226</c:v>
                </c:pt>
                <c:pt idx="18">
                  <c:v>2.2584574937545199</c:v>
                </c:pt>
                <c:pt idx="19">
                  <c:v>2.1411621064488333</c:v>
                </c:pt>
                <c:pt idx="20">
                  <c:v>2.0299585795926962</c:v>
                </c:pt>
                <c:pt idx="21">
                  <c:v>1.9245305259471104</c:v>
                </c:pt>
                <c:pt idx="22">
                  <c:v>1.8245779901801833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C78B-224B-91CA-AD79465C04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7887768"/>
        <c:axId val="2106490488"/>
      </c:scatterChart>
      <c:valAx>
        <c:axId val="21078877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</a:t>
                </a:r>
                <a:r>
                  <a:rPr lang="en-US" baseline="0"/>
                  <a:t>, x (m)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06490488"/>
        <c:crosses val="autoZero"/>
        <c:crossBetween val="midCat"/>
      </c:valAx>
      <c:valAx>
        <c:axId val="2106490488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Characteristic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2107887768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 Muar Estuary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Area, A (m2)</c:v>
          </c:tx>
          <c:spPr>
            <a:ln w="28575">
              <a:noFill/>
            </a:ln>
          </c:spPr>
          <c:xVal>
            <c:numRef>
              <c:f>'Muar_X-sec'!$B$4:$B$26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1300</c:v>
                </c:pt>
                <c:pt idx="2">
                  <c:v>2270</c:v>
                </c:pt>
                <c:pt idx="3">
                  <c:v>3219.9999999999995</c:v>
                </c:pt>
                <c:pt idx="4">
                  <c:v>3900</c:v>
                </c:pt>
                <c:pt idx="5">
                  <c:v>4350</c:v>
                </c:pt>
                <c:pt idx="6">
                  <c:v>5279.9999999999991</c:v>
                </c:pt>
                <c:pt idx="7">
                  <c:v>7219.9999999999991</c:v>
                </c:pt>
                <c:pt idx="8">
                  <c:v>9180</c:v>
                </c:pt>
                <c:pt idx="9">
                  <c:v>11280</c:v>
                </c:pt>
                <c:pt idx="10">
                  <c:v>13090</c:v>
                </c:pt>
                <c:pt idx="11">
                  <c:v>15260</c:v>
                </c:pt>
                <c:pt idx="12">
                  <c:v>17360</c:v>
                </c:pt>
                <c:pt idx="13">
                  <c:v>19250</c:v>
                </c:pt>
                <c:pt idx="14">
                  <c:v>21400</c:v>
                </c:pt>
                <c:pt idx="15">
                  <c:v>23400</c:v>
                </c:pt>
                <c:pt idx="16">
                  <c:v>25400</c:v>
                </c:pt>
                <c:pt idx="17">
                  <c:v>27430</c:v>
                </c:pt>
                <c:pt idx="18">
                  <c:v>29290</c:v>
                </c:pt>
                <c:pt idx="19">
                  <c:v>31369.999999999996</c:v>
                </c:pt>
                <c:pt idx="20">
                  <c:v>33309.999999999993</c:v>
                </c:pt>
                <c:pt idx="21">
                  <c:v>35489.999999999993</c:v>
                </c:pt>
                <c:pt idx="22">
                  <c:v>40399.999999999993</c:v>
                </c:pt>
              </c:numCache>
            </c:numRef>
          </c:xVal>
          <c:yVal>
            <c:numRef>
              <c:f>'Muar_X-sec'!$D$4:$D$26</c:f>
              <c:numCache>
                <c:formatCode>0</c:formatCode>
                <c:ptCount val="23"/>
                <c:pt idx="0">
                  <c:v>1871</c:v>
                </c:pt>
                <c:pt idx="1">
                  <c:v>932</c:v>
                </c:pt>
                <c:pt idx="2">
                  <c:v>462.22</c:v>
                </c:pt>
                <c:pt idx="3">
                  <c:v>343</c:v>
                </c:pt>
                <c:pt idx="5">
                  <c:v>284</c:v>
                </c:pt>
                <c:pt idx="6">
                  <c:v>339</c:v>
                </c:pt>
                <c:pt idx="7">
                  <c:v>283.44</c:v>
                </c:pt>
                <c:pt idx="8">
                  <c:v>229</c:v>
                </c:pt>
                <c:pt idx="9">
                  <c:v>230.4</c:v>
                </c:pt>
                <c:pt idx="10">
                  <c:v>194.5</c:v>
                </c:pt>
                <c:pt idx="11">
                  <c:v>168.32</c:v>
                </c:pt>
                <c:pt idx="12">
                  <c:v>165</c:v>
                </c:pt>
                <c:pt idx="13">
                  <c:v>160</c:v>
                </c:pt>
                <c:pt idx="14">
                  <c:v>139</c:v>
                </c:pt>
                <c:pt idx="15">
                  <c:v>139</c:v>
                </c:pt>
                <c:pt idx="16">
                  <c:v>111.31</c:v>
                </c:pt>
                <c:pt idx="17">
                  <c:v>114.85000000000001</c:v>
                </c:pt>
                <c:pt idx="18">
                  <c:v>127</c:v>
                </c:pt>
                <c:pt idx="19">
                  <c:v>114.5</c:v>
                </c:pt>
                <c:pt idx="20">
                  <c:v>105.5</c:v>
                </c:pt>
                <c:pt idx="21">
                  <c:v>99</c:v>
                </c:pt>
                <c:pt idx="22">
                  <c:v>117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AEA-9C40-9F98-2CA8C642BA0D}"/>
            </c:ext>
          </c:extLst>
        </c:ser>
        <c:ser>
          <c:idx val="1"/>
          <c:order val="1"/>
          <c:tx>
            <c:v>Width, B (m)</c:v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'Muar_X-sec'!$B$4:$B$26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1300</c:v>
                </c:pt>
                <c:pt idx="2">
                  <c:v>2270</c:v>
                </c:pt>
                <c:pt idx="3">
                  <c:v>3219.9999999999995</c:v>
                </c:pt>
                <c:pt idx="4">
                  <c:v>3900</c:v>
                </c:pt>
                <c:pt idx="5">
                  <c:v>4350</c:v>
                </c:pt>
                <c:pt idx="6">
                  <c:v>5279.9999999999991</c:v>
                </c:pt>
                <c:pt idx="7">
                  <c:v>7219.9999999999991</c:v>
                </c:pt>
                <c:pt idx="8">
                  <c:v>9180</c:v>
                </c:pt>
                <c:pt idx="9">
                  <c:v>11280</c:v>
                </c:pt>
                <c:pt idx="10">
                  <c:v>13090</c:v>
                </c:pt>
                <c:pt idx="11">
                  <c:v>15260</c:v>
                </c:pt>
                <c:pt idx="12">
                  <c:v>17360</c:v>
                </c:pt>
                <c:pt idx="13">
                  <c:v>19250</c:v>
                </c:pt>
                <c:pt idx="14">
                  <c:v>21400</c:v>
                </c:pt>
                <c:pt idx="15">
                  <c:v>23400</c:v>
                </c:pt>
                <c:pt idx="16">
                  <c:v>25400</c:v>
                </c:pt>
                <c:pt idx="17">
                  <c:v>27430</c:v>
                </c:pt>
                <c:pt idx="18">
                  <c:v>29290</c:v>
                </c:pt>
                <c:pt idx="19">
                  <c:v>31369.999999999996</c:v>
                </c:pt>
                <c:pt idx="20">
                  <c:v>33309.999999999993</c:v>
                </c:pt>
                <c:pt idx="21">
                  <c:v>35489.999999999993</c:v>
                </c:pt>
                <c:pt idx="22">
                  <c:v>40399.999999999993</c:v>
                </c:pt>
              </c:numCache>
            </c:numRef>
          </c:xVal>
          <c:yVal>
            <c:numRef>
              <c:f>'Muar_X-sec'!$C$4:$C$26</c:f>
              <c:numCache>
                <c:formatCode>0</c:formatCode>
                <c:ptCount val="23"/>
                <c:pt idx="0">
                  <c:v>3149.8813320025074</c:v>
                </c:pt>
                <c:pt idx="1">
                  <c:v>2966.2016012448448</c:v>
                </c:pt>
                <c:pt idx="2">
                  <c:v>2067.7838396838802</c:v>
                </c:pt>
                <c:pt idx="3">
                  <c:v>1816.8107798353064</c:v>
                </c:pt>
                <c:pt idx="5">
                  <c:v>1663.5340355449318</c:v>
                </c:pt>
                <c:pt idx="6">
                  <c:v>1555.0830265417158</c:v>
                </c:pt>
                <c:pt idx="7">
                  <c:v>1645.556144739455</c:v>
                </c:pt>
                <c:pt idx="8">
                  <c:v>1675.4924075752515</c:v>
                </c:pt>
                <c:pt idx="9">
                  <c:v>1400.093428178458</c:v>
                </c:pt>
                <c:pt idx="10">
                  <c:v>1380.4060144019547</c:v>
                </c:pt>
                <c:pt idx="11">
                  <c:v>1549.7288214677758</c:v>
                </c:pt>
                <c:pt idx="12">
                  <c:v>1497.1092676016151</c:v>
                </c:pt>
                <c:pt idx="13">
                  <c:v>1325.118320633909</c:v>
                </c:pt>
                <c:pt idx="14">
                  <c:v>1295.5662056936949</c:v>
                </c:pt>
                <c:pt idx="15">
                  <c:v>1360.329968802243</c:v>
                </c:pt>
                <c:pt idx="16">
                  <c:v>1364.9403704480037</c:v>
                </c:pt>
                <c:pt idx="17">
                  <c:v>1201.4111058617605</c:v>
                </c:pt>
                <c:pt idx="18">
                  <c:v>1278.7209995505416</c:v>
                </c:pt>
                <c:pt idx="19">
                  <c:v>1213.0260763155261</c:v>
                </c:pt>
                <c:pt idx="20">
                  <c:v>1211.5972019559483</c:v>
                </c:pt>
                <c:pt idx="21">
                  <c:v>1144.1690540228408</c:v>
                </c:pt>
                <c:pt idx="22">
                  <c:v>1337.3188539992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AEA-9C40-9F98-2CA8C642BA0D}"/>
            </c:ext>
          </c:extLst>
        </c:ser>
        <c:ser>
          <c:idx val="2"/>
          <c:order val="2"/>
          <c:tx>
            <c:v>Depth, h (m)</c:v>
          </c:tx>
          <c:spPr>
            <a:ln w="28575">
              <a:noFill/>
            </a:ln>
          </c:spPr>
          <c:xVal>
            <c:numRef>
              <c:f>'Muar_X-sec'!$B$4:$B$26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1300</c:v>
                </c:pt>
                <c:pt idx="2">
                  <c:v>2270</c:v>
                </c:pt>
                <c:pt idx="3">
                  <c:v>3219.9999999999995</c:v>
                </c:pt>
                <c:pt idx="4">
                  <c:v>3900</c:v>
                </c:pt>
                <c:pt idx="5">
                  <c:v>4350</c:v>
                </c:pt>
                <c:pt idx="6">
                  <c:v>5279.9999999999991</c:v>
                </c:pt>
                <c:pt idx="7">
                  <c:v>7219.9999999999991</c:v>
                </c:pt>
                <c:pt idx="8">
                  <c:v>9180</c:v>
                </c:pt>
                <c:pt idx="9">
                  <c:v>11280</c:v>
                </c:pt>
                <c:pt idx="10">
                  <c:v>13090</c:v>
                </c:pt>
                <c:pt idx="11">
                  <c:v>15260</c:v>
                </c:pt>
                <c:pt idx="12">
                  <c:v>17360</c:v>
                </c:pt>
                <c:pt idx="13">
                  <c:v>19250</c:v>
                </c:pt>
                <c:pt idx="14">
                  <c:v>21400</c:v>
                </c:pt>
                <c:pt idx="15">
                  <c:v>23400</c:v>
                </c:pt>
                <c:pt idx="16">
                  <c:v>25400</c:v>
                </c:pt>
                <c:pt idx="17">
                  <c:v>27430</c:v>
                </c:pt>
                <c:pt idx="18">
                  <c:v>29290</c:v>
                </c:pt>
                <c:pt idx="19">
                  <c:v>31369.999999999996</c:v>
                </c:pt>
                <c:pt idx="20">
                  <c:v>33309.999999999993</c:v>
                </c:pt>
                <c:pt idx="21">
                  <c:v>35489.999999999993</c:v>
                </c:pt>
                <c:pt idx="22">
                  <c:v>40399.999999999993</c:v>
                </c:pt>
              </c:numCache>
            </c:numRef>
          </c:xVal>
          <c:yVal>
            <c:numRef>
              <c:f>'Muar_X-sec'!$E$4:$E$26</c:f>
              <c:numCache>
                <c:formatCode>0.00</c:formatCode>
                <c:ptCount val="23"/>
                <c:pt idx="0">
                  <c:v>1.6835282373075935</c:v>
                </c:pt>
                <c:pt idx="1">
                  <c:v>3.1826197438249406</c:v>
                </c:pt>
                <c:pt idx="2">
                  <c:v>4.4735923146637528</c:v>
                </c:pt>
                <c:pt idx="3">
                  <c:v>5.2968244310067245</c:v>
                </c:pt>
                <c:pt idx="5">
                  <c:v>5.8575142096652533</c:v>
                </c:pt>
                <c:pt idx="6">
                  <c:v>4.5872655650198109</c:v>
                </c:pt>
                <c:pt idx="7">
                  <c:v>5.8056595566590987</c:v>
                </c:pt>
                <c:pt idx="8">
                  <c:v>7.3165607317696573</c:v>
                </c:pt>
                <c:pt idx="9">
                  <c:v>6.0767943931356685</c:v>
                </c:pt>
                <c:pt idx="10">
                  <c:v>7.097203158878945</c:v>
                </c:pt>
                <c:pt idx="11">
                  <c:v>9.2070391009254742</c:v>
                </c:pt>
                <c:pt idx="12">
                  <c:v>9.0733895006158498</c:v>
                </c:pt>
                <c:pt idx="13">
                  <c:v>8.2819895039619311</c:v>
                </c:pt>
                <c:pt idx="14">
                  <c:v>9.3206201848467263</c:v>
                </c:pt>
                <c:pt idx="15">
                  <c:v>9.7865465381456325</c:v>
                </c:pt>
                <c:pt idx="16">
                  <c:v>12.262513434983413</c:v>
                </c:pt>
                <c:pt idx="17">
                  <c:v>10.460697482470705</c:v>
                </c:pt>
                <c:pt idx="18">
                  <c:v>10.068669287799541</c:v>
                </c:pt>
                <c:pt idx="19">
                  <c:v>10.594114203629049</c:v>
                </c:pt>
                <c:pt idx="20">
                  <c:v>11.484333667828894</c:v>
                </c:pt>
                <c:pt idx="21">
                  <c:v>11.557263171947886</c:v>
                </c:pt>
                <c:pt idx="22">
                  <c:v>11.430075675206837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AEA-9C40-9F98-2CA8C642BA0D}"/>
            </c:ext>
          </c:extLst>
        </c:ser>
        <c:ser>
          <c:idx val="3"/>
          <c:order val="3"/>
          <c:spPr>
            <a:ln w="285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'Muar_X-sec'!$B$4:$B$26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1300</c:v>
                </c:pt>
                <c:pt idx="2">
                  <c:v>2270</c:v>
                </c:pt>
                <c:pt idx="3">
                  <c:v>3219.9999999999995</c:v>
                </c:pt>
                <c:pt idx="4">
                  <c:v>3900</c:v>
                </c:pt>
                <c:pt idx="5">
                  <c:v>4350</c:v>
                </c:pt>
                <c:pt idx="6">
                  <c:v>5279.9999999999991</c:v>
                </c:pt>
                <c:pt idx="7">
                  <c:v>7219.9999999999991</c:v>
                </c:pt>
                <c:pt idx="8">
                  <c:v>9180</c:v>
                </c:pt>
                <c:pt idx="9">
                  <c:v>11280</c:v>
                </c:pt>
                <c:pt idx="10">
                  <c:v>13090</c:v>
                </c:pt>
                <c:pt idx="11">
                  <c:v>15260</c:v>
                </c:pt>
                <c:pt idx="12">
                  <c:v>17360</c:v>
                </c:pt>
                <c:pt idx="13">
                  <c:v>19250</c:v>
                </c:pt>
                <c:pt idx="14">
                  <c:v>21400</c:v>
                </c:pt>
                <c:pt idx="15">
                  <c:v>23400</c:v>
                </c:pt>
                <c:pt idx="16">
                  <c:v>25400</c:v>
                </c:pt>
                <c:pt idx="17">
                  <c:v>27430</c:v>
                </c:pt>
                <c:pt idx="18">
                  <c:v>29290</c:v>
                </c:pt>
                <c:pt idx="19">
                  <c:v>31369.999999999996</c:v>
                </c:pt>
                <c:pt idx="20">
                  <c:v>33309.999999999993</c:v>
                </c:pt>
                <c:pt idx="21">
                  <c:v>35489.999999999993</c:v>
                </c:pt>
                <c:pt idx="22">
                  <c:v>40399.999999999993</c:v>
                </c:pt>
              </c:numCache>
            </c:numRef>
          </c:xVal>
          <c:yVal>
            <c:numRef>
              <c:f>'Muar_X-sec'!$F$4:$F$26</c:f>
              <c:numCache>
                <c:formatCode>0</c:formatCode>
                <c:ptCount val="23"/>
                <c:pt idx="0">
                  <c:v>3300</c:v>
                </c:pt>
                <c:pt idx="1">
                  <c:v>2582.1940631314405</c:v>
                </c:pt>
                <c:pt idx="2">
                  <c:v>2150.3284150922286</c:v>
                </c:pt>
                <c:pt idx="3">
                  <c:v>1797.4613326822748</c:v>
                </c:pt>
                <c:pt idx="4">
                  <c:v>1581.118165836627</c:v>
                </c:pt>
                <c:pt idx="5">
                  <c:v>1574.0191189255497</c:v>
                </c:pt>
                <c:pt idx="6">
                  <c:v>1559.448599053816</c:v>
                </c:pt>
                <c:pt idx="7">
                  <c:v>1529.4868647488956</c:v>
                </c:pt>
                <c:pt idx="8">
                  <c:v>1499.8007960173159</c:v>
                </c:pt>
                <c:pt idx="9">
                  <c:v>1468.6333825365273</c:v>
                </c:pt>
                <c:pt idx="10">
                  <c:v>1442.2902429119561</c:v>
                </c:pt>
                <c:pt idx="11">
                  <c:v>1411.3296816392653</c:v>
                </c:pt>
                <c:pt idx="12">
                  <c:v>1382.0007895209465</c:v>
                </c:pt>
                <c:pt idx="13">
                  <c:v>1356.1262591267239</c:v>
                </c:pt>
                <c:pt idx="14">
                  <c:v>1327.2807449772884</c:v>
                </c:pt>
                <c:pt idx="15">
                  <c:v>1300.9988253323399</c:v>
                </c:pt>
                <c:pt idx="16">
                  <c:v>1275.2373225644067</c:v>
                </c:pt>
                <c:pt idx="17">
                  <c:v>1249.6109921931138</c:v>
                </c:pt>
                <c:pt idx="18">
                  <c:v>1226.5830514786692</c:v>
                </c:pt>
                <c:pt idx="19">
                  <c:v>1201.3336283279853</c:v>
                </c:pt>
                <c:pt idx="20">
                  <c:v>1178.2523680637046</c:v>
                </c:pt>
                <c:pt idx="21">
                  <c:v>1152.8444193127943</c:v>
                </c:pt>
                <c:pt idx="22">
                  <c:v>1097.6069353661192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AEA-9C40-9F98-2CA8C642BA0D}"/>
            </c:ext>
          </c:extLst>
        </c:ser>
        <c:ser>
          <c:idx val="4"/>
          <c:order val="4"/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'Muar_X-sec'!$B$4:$B$26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1300</c:v>
                </c:pt>
                <c:pt idx="2">
                  <c:v>2270</c:v>
                </c:pt>
                <c:pt idx="3">
                  <c:v>3219.9999999999995</c:v>
                </c:pt>
                <c:pt idx="4">
                  <c:v>3900</c:v>
                </c:pt>
                <c:pt idx="5">
                  <c:v>4350</c:v>
                </c:pt>
                <c:pt idx="6">
                  <c:v>5279.9999999999991</c:v>
                </c:pt>
                <c:pt idx="7">
                  <c:v>7219.9999999999991</c:v>
                </c:pt>
                <c:pt idx="8">
                  <c:v>9180</c:v>
                </c:pt>
                <c:pt idx="9">
                  <c:v>11280</c:v>
                </c:pt>
                <c:pt idx="10">
                  <c:v>13090</c:v>
                </c:pt>
                <c:pt idx="11">
                  <c:v>15260</c:v>
                </c:pt>
                <c:pt idx="12">
                  <c:v>17360</c:v>
                </c:pt>
                <c:pt idx="13">
                  <c:v>19250</c:v>
                </c:pt>
                <c:pt idx="14">
                  <c:v>21400</c:v>
                </c:pt>
                <c:pt idx="15">
                  <c:v>23400</c:v>
                </c:pt>
                <c:pt idx="16">
                  <c:v>25400</c:v>
                </c:pt>
                <c:pt idx="17">
                  <c:v>27430</c:v>
                </c:pt>
                <c:pt idx="18">
                  <c:v>29290</c:v>
                </c:pt>
                <c:pt idx="19">
                  <c:v>31369.999999999996</c:v>
                </c:pt>
                <c:pt idx="20">
                  <c:v>33309.999999999993</c:v>
                </c:pt>
                <c:pt idx="21">
                  <c:v>35489.999999999993</c:v>
                </c:pt>
                <c:pt idx="22">
                  <c:v>40399.999999999993</c:v>
                </c:pt>
              </c:numCache>
            </c:numRef>
          </c:xVal>
          <c:yVal>
            <c:numRef>
              <c:f>'Muar_X-sec'!$G$4:$G$26</c:f>
              <c:numCache>
                <c:formatCode>0</c:formatCode>
                <c:ptCount val="23"/>
                <c:pt idx="0">
                  <c:v>1800</c:v>
                </c:pt>
                <c:pt idx="1">
                  <c:v>969.22261741262071</c:v>
                </c:pt>
                <c:pt idx="2">
                  <c:v>610.69005953549367</c:v>
                </c:pt>
                <c:pt idx="3">
                  <c:v>388.46715011764161</c:v>
                </c:pt>
                <c:pt idx="4">
                  <c:v>281.0250383493842</c:v>
                </c:pt>
                <c:pt idx="5">
                  <c:v>276.97510840011273</c:v>
                </c:pt>
                <c:pt idx="6">
                  <c:v>268.7892568510033</c:v>
                </c:pt>
                <c:pt idx="7">
                  <c:v>252.4837766138167</c:v>
                </c:pt>
                <c:pt idx="8">
                  <c:v>237.01446882477464</c:v>
                </c:pt>
                <c:pt idx="9">
                  <c:v>221.49040132743511</c:v>
                </c:pt>
                <c:pt idx="10">
                  <c:v>208.92851436109035</c:v>
                </c:pt>
                <c:pt idx="11">
                  <c:v>194.80365559241176</c:v>
                </c:pt>
                <c:pt idx="12">
                  <c:v>182.0443286486173</c:v>
                </c:pt>
                <c:pt idx="13">
                  <c:v>171.27706003938064</c:v>
                </c:pt>
                <c:pt idx="14">
                  <c:v>159.8007362715598</c:v>
                </c:pt>
                <c:pt idx="15">
                  <c:v>149.81654492487971</c:v>
                </c:pt>
                <c:pt idx="16">
                  <c:v>140.45615594089787</c:v>
                </c:pt>
                <c:pt idx="17">
                  <c:v>131.55322357484187</c:v>
                </c:pt>
                <c:pt idx="18">
                  <c:v>123.89216024146535</c:v>
                </c:pt>
                <c:pt idx="19">
                  <c:v>115.85214170097213</c:v>
                </c:pt>
                <c:pt idx="20">
                  <c:v>108.82423876663694</c:v>
                </c:pt>
                <c:pt idx="21">
                  <c:v>101.43432165495295</c:v>
                </c:pt>
                <c:pt idx="22">
                  <c:v>86.576153592132982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BAEA-9C40-9F98-2CA8C642BA0D}"/>
            </c:ext>
          </c:extLst>
        </c:ser>
        <c:ser>
          <c:idx val="5"/>
          <c:order val="5"/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'Muar_X-sec'!$B$4:$B$26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1300</c:v>
                </c:pt>
                <c:pt idx="2">
                  <c:v>2270</c:v>
                </c:pt>
                <c:pt idx="3">
                  <c:v>3219.9999999999995</c:v>
                </c:pt>
                <c:pt idx="4">
                  <c:v>3900</c:v>
                </c:pt>
                <c:pt idx="5">
                  <c:v>4350</c:v>
                </c:pt>
                <c:pt idx="6">
                  <c:v>5279.9999999999991</c:v>
                </c:pt>
                <c:pt idx="7">
                  <c:v>7219.9999999999991</c:v>
                </c:pt>
                <c:pt idx="8">
                  <c:v>9180</c:v>
                </c:pt>
                <c:pt idx="9">
                  <c:v>11280</c:v>
                </c:pt>
                <c:pt idx="10">
                  <c:v>13090</c:v>
                </c:pt>
                <c:pt idx="11">
                  <c:v>15260</c:v>
                </c:pt>
                <c:pt idx="12">
                  <c:v>17360</c:v>
                </c:pt>
                <c:pt idx="13">
                  <c:v>19250</c:v>
                </c:pt>
                <c:pt idx="14">
                  <c:v>21400</c:v>
                </c:pt>
                <c:pt idx="15">
                  <c:v>23400</c:v>
                </c:pt>
                <c:pt idx="16">
                  <c:v>25400</c:v>
                </c:pt>
                <c:pt idx="17">
                  <c:v>27430</c:v>
                </c:pt>
                <c:pt idx="18">
                  <c:v>29290</c:v>
                </c:pt>
                <c:pt idx="19">
                  <c:v>31369.999999999996</c:v>
                </c:pt>
                <c:pt idx="20">
                  <c:v>33309.999999999993</c:v>
                </c:pt>
                <c:pt idx="21">
                  <c:v>35489.999999999993</c:v>
                </c:pt>
                <c:pt idx="22">
                  <c:v>40399.999999999993</c:v>
                </c:pt>
              </c:numCache>
            </c:numRef>
          </c:xVal>
          <c:yVal>
            <c:numRef>
              <c:f>'Muar_X-sec'!$H$4:$H$26</c:f>
              <c:numCache>
                <c:formatCode>0.00</c:formatCode>
                <c:ptCount val="23"/>
                <c:pt idx="0">
                  <c:v>1.8333333333333333</c:v>
                </c:pt>
                <c:pt idx="1">
                  <c:v>2.6641908852939409</c:v>
                </c:pt>
                <c:pt idx="2">
                  <c:v>3.5211452708560915</c:v>
                </c:pt>
                <c:pt idx="3">
                  <c:v>4.6270613413204691</c:v>
                </c:pt>
                <c:pt idx="4">
                  <c:v>5.6262537143430711</c:v>
                </c:pt>
                <c:pt idx="5">
                  <c:v>5.6828901630097137</c:v>
                </c:pt>
                <c:pt idx="6">
                  <c:v>5.8017519648051179</c:v>
                </c:pt>
                <c:pt idx="7">
                  <c:v>6.0577629393127408</c:v>
                </c:pt>
                <c:pt idx="8">
                  <c:v>6.3278870840839767</c:v>
                </c:pt>
                <c:pt idx="9">
                  <c:v>6.6306863581208102</c:v>
                </c:pt>
                <c:pt idx="10">
                  <c:v>6.9032714243076052</c:v>
                </c:pt>
                <c:pt idx="11">
                  <c:v>7.2448829430192747</c:v>
                </c:pt>
                <c:pt idx="12">
                  <c:v>7.5915619002253569</c:v>
                </c:pt>
                <c:pt idx="13">
                  <c:v>7.9177343353214864</c:v>
                </c:pt>
                <c:pt idx="14">
                  <c:v>8.3058487460392776</c:v>
                </c:pt>
                <c:pt idx="15">
                  <c:v>8.6839462623082149</c:v>
                </c:pt>
                <c:pt idx="16">
                  <c:v>9.0792554731528465</c:v>
                </c:pt>
                <c:pt idx="17">
                  <c:v>9.4989005836272682</c:v>
                </c:pt>
                <c:pt idx="18">
                  <c:v>9.9004089450701596</c:v>
                </c:pt>
                <c:pt idx="19">
                  <c:v>10.369541820200158</c:v>
                </c:pt>
                <c:pt idx="20">
                  <c:v>10.827113347333887</c:v>
                </c:pt>
                <c:pt idx="21">
                  <c:v>11.365427406656314</c:v>
                </c:pt>
                <c:pt idx="22">
                  <c:v>12.677936011537669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BAEA-9C40-9F98-2CA8C642BA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12059352"/>
        <c:axId val="2112065128"/>
      </c:scatterChart>
      <c:valAx>
        <c:axId val="21120593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</a:t>
                </a:r>
                <a:r>
                  <a:rPr lang="en-US" baseline="0"/>
                  <a:t> x (m)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12065128"/>
        <c:crosses val="autoZero"/>
        <c:crossBetween val="midCat"/>
      </c:valAx>
      <c:valAx>
        <c:axId val="2112065128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Characteristic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2112059352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 Endau Estuary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Area, A (m2)</c:v>
          </c:tx>
          <c:spPr>
            <a:ln w="28575">
              <a:noFill/>
            </a:ln>
          </c:spPr>
          <c:xVal>
            <c:numRef>
              <c:f>'Endau_X-sec (2)'!$B$4:$B$26</c:f>
              <c:numCache>
                <c:formatCode>General</c:formatCode>
                <c:ptCount val="23"/>
                <c:pt idx="0">
                  <c:v>0</c:v>
                </c:pt>
                <c:pt idx="1">
                  <c:v>701</c:v>
                </c:pt>
                <c:pt idx="2">
                  <c:v>1840</c:v>
                </c:pt>
                <c:pt idx="3">
                  <c:v>3097</c:v>
                </c:pt>
                <c:pt idx="4">
                  <c:v>4230</c:v>
                </c:pt>
                <c:pt idx="5">
                  <c:v>4800</c:v>
                </c:pt>
                <c:pt idx="6">
                  <c:v>5002</c:v>
                </c:pt>
                <c:pt idx="7">
                  <c:v>6233</c:v>
                </c:pt>
                <c:pt idx="8">
                  <c:v>7203</c:v>
                </c:pt>
                <c:pt idx="9">
                  <c:v>8964</c:v>
                </c:pt>
                <c:pt idx="10">
                  <c:v>11460</c:v>
                </c:pt>
                <c:pt idx="11">
                  <c:v>13279</c:v>
                </c:pt>
                <c:pt idx="12">
                  <c:v>15184</c:v>
                </c:pt>
                <c:pt idx="13">
                  <c:v>16869</c:v>
                </c:pt>
                <c:pt idx="14">
                  <c:v>18842</c:v>
                </c:pt>
                <c:pt idx="15">
                  <c:v>21101</c:v>
                </c:pt>
                <c:pt idx="16">
                  <c:v>23164</c:v>
                </c:pt>
                <c:pt idx="17">
                  <c:v>25309</c:v>
                </c:pt>
                <c:pt idx="18">
                  <c:v>27615</c:v>
                </c:pt>
                <c:pt idx="19">
                  <c:v>28279</c:v>
                </c:pt>
                <c:pt idx="20">
                  <c:v>29271</c:v>
                </c:pt>
                <c:pt idx="21">
                  <c:v>30371</c:v>
                </c:pt>
                <c:pt idx="22">
                  <c:v>31445</c:v>
                </c:pt>
              </c:numCache>
            </c:numRef>
          </c:xVal>
          <c:yVal>
            <c:numRef>
              <c:f>'Endau_X-sec (2)'!$D$4:$D$26</c:f>
              <c:numCache>
                <c:formatCode>0</c:formatCode>
                <c:ptCount val="23"/>
                <c:pt idx="1">
                  <c:v>3346.4740389051949</c:v>
                </c:pt>
                <c:pt idx="2">
                  <c:v>2404.3011184270645</c:v>
                </c:pt>
                <c:pt idx="3">
                  <c:v>587.21308741478265</c:v>
                </c:pt>
                <c:pt idx="4">
                  <c:v>439.34206610702438</c:v>
                </c:pt>
                <c:pt idx="6">
                  <c:v>361.55395527429044</c:v>
                </c:pt>
                <c:pt idx="7">
                  <c:v>300.34813457674431</c:v>
                </c:pt>
                <c:pt idx="8">
                  <c:v>241.44532961542095</c:v>
                </c:pt>
                <c:pt idx="9">
                  <c:v>283.28237573257371</c:v>
                </c:pt>
                <c:pt idx="10">
                  <c:v>266.21324072644495</c:v>
                </c:pt>
                <c:pt idx="11">
                  <c:v>215.62571484818918</c:v>
                </c:pt>
                <c:pt idx="12">
                  <c:v>180.30859845709284</c:v>
                </c:pt>
                <c:pt idx="13">
                  <c:v>198.71329458907411</c:v>
                </c:pt>
                <c:pt idx="14">
                  <c:v>285.47536202349198</c:v>
                </c:pt>
                <c:pt idx="15">
                  <c:v>228.22454058523846</c:v>
                </c:pt>
                <c:pt idx="16">
                  <c:v>148.67590305128692</c:v>
                </c:pt>
                <c:pt idx="17">
                  <c:v>173.49222652233851</c:v>
                </c:pt>
                <c:pt idx="18">
                  <c:v>164.89818712055953</c:v>
                </c:pt>
                <c:pt idx="19">
                  <c:v>164.77417516468958</c:v>
                </c:pt>
                <c:pt idx="20">
                  <c:v>163.03096736379774</c:v>
                </c:pt>
                <c:pt idx="21">
                  <c:v>137.38296911161856</c:v>
                </c:pt>
                <c:pt idx="22">
                  <c:v>153.69288831648689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30D-2440-81D1-49092A44E4A7}"/>
            </c:ext>
          </c:extLst>
        </c:ser>
        <c:ser>
          <c:idx val="1"/>
          <c:order val="1"/>
          <c:tx>
            <c:v>Width, B (m)</c:v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'Endau_X-sec (2)'!$B$4:$B$26</c:f>
              <c:numCache>
                <c:formatCode>General</c:formatCode>
                <c:ptCount val="23"/>
                <c:pt idx="0">
                  <c:v>0</c:v>
                </c:pt>
                <c:pt idx="1">
                  <c:v>701</c:v>
                </c:pt>
                <c:pt idx="2">
                  <c:v>1840</c:v>
                </c:pt>
                <c:pt idx="3">
                  <c:v>3097</c:v>
                </c:pt>
                <c:pt idx="4">
                  <c:v>4230</c:v>
                </c:pt>
                <c:pt idx="5">
                  <c:v>4800</c:v>
                </c:pt>
                <c:pt idx="6">
                  <c:v>5002</c:v>
                </c:pt>
                <c:pt idx="7">
                  <c:v>6233</c:v>
                </c:pt>
                <c:pt idx="8">
                  <c:v>7203</c:v>
                </c:pt>
                <c:pt idx="9">
                  <c:v>8964</c:v>
                </c:pt>
                <c:pt idx="10">
                  <c:v>11460</c:v>
                </c:pt>
                <c:pt idx="11">
                  <c:v>13279</c:v>
                </c:pt>
                <c:pt idx="12">
                  <c:v>15184</c:v>
                </c:pt>
                <c:pt idx="13">
                  <c:v>16869</c:v>
                </c:pt>
                <c:pt idx="14">
                  <c:v>18842</c:v>
                </c:pt>
                <c:pt idx="15">
                  <c:v>21101</c:v>
                </c:pt>
                <c:pt idx="16">
                  <c:v>23164</c:v>
                </c:pt>
                <c:pt idx="17">
                  <c:v>25309</c:v>
                </c:pt>
                <c:pt idx="18">
                  <c:v>27615</c:v>
                </c:pt>
                <c:pt idx="19">
                  <c:v>28279</c:v>
                </c:pt>
                <c:pt idx="20">
                  <c:v>29271</c:v>
                </c:pt>
                <c:pt idx="21">
                  <c:v>30371</c:v>
                </c:pt>
                <c:pt idx="22">
                  <c:v>31445</c:v>
                </c:pt>
              </c:numCache>
            </c:numRef>
          </c:xVal>
          <c:yVal>
            <c:numRef>
              <c:f>'Endau_X-sec (2)'!$C$4:$C$26</c:f>
              <c:numCache>
                <c:formatCode>0</c:formatCode>
                <c:ptCount val="23"/>
                <c:pt idx="1">
                  <c:v>5990.2776568469162</c:v>
                </c:pt>
                <c:pt idx="2">
                  <c:v>4575.0614174335597</c:v>
                </c:pt>
                <c:pt idx="3">
                  <c:v>2111.6322110442588</c:v>
                </c:pt>
                <c:pt idx="4">
                  <c:v>2261.3089708175635</c:v>
                </c:pt>
                <c:pt idx="6">
                  <c:v>2316.7780641594341</c:v>
                </c:pt>
                <c:pt idx="7">
                  <c:v>2068.4566742264587</c:v>
                </c:pt>
                <c:pt idx="8">
                  <c:v>1792.7992405974057</c:v>
                </c:pt>
                <c:pt idx="9">
                  <c:v>1724.1869072514908</c:v>
                </c:pt>
                <c:pt idx="10">
                  <c:v>1587.7579423093964</c:v>
                </c:pt>
                <c:pt idx="11">
                  <c:v>1568.6265942521397</c:v>
                </c:pt>
                <c:pt idx="12">
                  <c:v>1579.364010650135</c:v>
                </c:pt>
                <c:pt idx="13">
                  <c:v>1717.2464603735084</c:v>
                </c:pt>
                <c:pt idx="14">
                  <c:v>1697.7611112561804</c:v>
                </c:pt>
                <c:pt idx="15">
                  <c:v>1286.1857528865685</c:v>
                </c:pt>
                <c:pt idx="16">
                  <c:v>1648.3317204673581</c:v>
                </c:pt>
                <c:pt idx="17">
                  <c:v>1601.6522475618076</c:v>
                </c:pt>
                <c:pt idx="18">
                  <c:v>1549.3927046174422</c:v>
                </c:pt>
                <c:pt idx="19">
                  <c:v>1615.5711836695168</c:v>
                </c:pt>
                <c:pt idx="20">
                  <c:v>1585.9655888267168</c:v>
                </c:pt>
                <c:pt idx="21">
                  <c:v>1327.923010373049</c:v>
                </c:pt>
                <c:pt idx="22">
                  <c:v>1383.5570460450335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30D-2440-81D1-49092A44E4A7}"/>
            </c:ext>
          </c:extLst>
        </c:ser>
        <c:ser>
          <c:idx val="2"/>
          <c:order val="2"/>
          <c:tx>
            <c:v>Depth, h (m)</c:v>
          </c:tx>
          <c:spPr>
            <a:ln w="28575">
              <a:noFill/>
            </a:ln>
          </c:spPr>
          <c:xVal>
            <c:numRef>
              <c:f>'Endau_X-sec (2)'!$B$4:$B$26</c:f>
              <c:numCache>
                <c:formatCode>General</c:formatCode>
                <c:ptCount val="23"/>
                <c:pt idx="0">
                  <c:v>0</c:v>
                </c:pt>
                <c:pt idx="1">
                  <c:v>701</c:v>
                </c:pt>
                <c:pt idx="2">
                  <c:v>1840</c:v>
                </c:pt>
                <c:pt idx="3">
                  <c:v>3097</c:v>
                </c:pt>
                <c:pt idx="4">
                  <c:v>4230</c:v>
                </c:pt>
                <c:pt idx="5">
                  <c:v>4800</c:v>
                </c:pt>
                <c:pt idx="6">
                  <c:v>5002</c:v>
                </c:pt>
                <c:pt idx="7">
                  <c:v>6233</c:v>
                </c:pt>
                <c:pt idx="8">
                  <c:v>7203</c:v>
                </c:pt>
                <c:pt idx="9">
                  <c:v>8964</c:v>
                </c:pt>
                <c:pt idx="10">
                  <c:v>11460</c:v>
                </c:pt>
                <c:pt idx="11">
                  <c:v>13279</c:v>
                </c:pt>
                <c:pt idx="12">
                  <c:v>15184</c:v>
                </c:pt>
                <c:pt idx="13">
                  <c:v>16869</c:v>
                </c:pt>
                <c:pt idx="14">
                  <c:v>18842</c:v>
                </c:pt>
                <c:pt idx="15">
                  <c:v>21101</c:v>
                </c:pt>
                <c:pt idx="16">
                  <c:v>23164</c:v>
                </c:pt>
                <c:pt idx="17">
                  <c:v>25309</c:v>
                </c:pt>
                <c:pt idx="18">
                  <c:v>27615</c:v>
                </c:pt>
                <c:pt idx="19">
                  <c:v>28279</c:v>
                </c:pt>
                <c:pt idx="20">
                  <c:v>29271</c:v>
                </c:pt>
                <c:pt idx="21">
                  <c:v>30371</c:v>
                </c:pt>
                <c:pt idx="22">
                  <c:v>31445</c:v>
                </c:pt>
              </c:numCache>
            </c:numRef>
          </c:xVal>
          <c:yVal>
            <c:numRef>
              <c:f>'Endau_X-sec (2)'!$E$4:$E$26</c:f>
              <c:numCache>
                <c:formatCode>0.00</c:formatCode>
                <c:ptCount val="23"/>
                <c:pt idx="1">
                  <c:v>1.7900266331683978</c:v>
                </c:pt>
                <c:pt idx="2">
                  <c:v>1.9028654033262873</c:v>
                </c:pt>
                <c:pt idx="3">
                  <c:v>3.5960237540698587</c:v>
                </c:pt>
                <c:pt idx="4">
                  <c:v>5.1470349535496229</c:v>
                </c:pt>
                <c:pt idx="6">
                  <c:v>6.4078349313087344</c:v>
                </c:pt>
                <c:pt idx="7">
                  <c:v>6.8868637294563619</c:v>
                </c:pt>
                <c:pt idx="8">
                  <c:v>7.4252802630434518</c:v>
                </c:pt>
                <c:pt idx="9">
                  <c:v>6.0864602070379776</c:v>
                </c:pt>
                <c:pt idx="10">
                  <c:v>5.9642335519326881</c:v>
                </c:pt>
                <c:pt idx="11">
                  <c:v>7.2747658847486161</c:v>
                </c:pt>
                <c:pt idx="12">
                  <c:v>8.7592273699912795</c:v>
                </c:pt>
                <c:pt idx="13">
                  <c:v>8.641829747348611</c:v>
                </c:pt>
                <c:pt idx="14">
                  <c:v>5.9471370811904611</c:v>
                </c:pt>
                <c:pt idx="15">
                  <c:v>5.6356154758309058</c:v>
                </c:pt>
                <c:pt idx="16">
                  <c:v>11.086744298427117</c:v>
                </c:pt>
                <c:pt idx="17">
                  <c:v>9.2318386804240014</c:v>
                </c:pt>
                <c:pt idx="18">
                  <c:v>9.3960566315059495</c:v>
                </c:pt>
                <c:pt idx="19">
                  <c:v>9.804759647892487</c:v>
                </c:pt>
                <c:pt idx="20">
                  <c:v>9.7280020751376135</c:v>
                </c:pt>
                <c:pt idx="21">
                  <c:v>9.6658488236206406</c:v>
                </c:pt>
                <c:pt idx="22">
                  <c:v>9.0020889138083628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30D-2440-81D1-49092A44E4A7}"/>
            </c:ext>
          </c:extLst>
        </c:ser>
        <c:ser>
          <c:idx val="3"/>
          <c:order val="3"/>
          <c:spPr>
            <a:ln w="285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'Endau_X-sec (2)'!$B$4:$B$26</c:f>
              <c:numCache>
                <c:formatCode>General</c:formatCode>
                <c:ptCount val="23"/>
                <c:pt idx="0">
                  <c:v>0</c:v>
                </c:pt>
                <c:pt idx="1">
                  <c:v>701</c:v>
                </c:pt>
                <c:pt idx="2">
                  <c:v>1840</c:v>
                </c:pt>
                <c:pt idx="3">
                  <c:v>3097</c:v>
                </c:pt>
                <c:pt idx="4">
                  <c:v>4230</c:v>
                </c:pt>
                <c:pt idx="5">
                  <c:v>4800</c:v>
                </c:pt>
                <c:pt idx="6">
                  <c:v>5002</c:v>
                </c:pt>
                <c:pt idx="7">
                  <c:v>6233</c:v>
                </c:pt>
                <c:pt idx="8">
                  <c:v>7203</c:v>
                </c:pt>
                <c:pt idx="9">
                  <c:v>8964</c:v>
                </c:pt>
                <c:pt idx="10">
                  <c:v>11460</c:v>
                </c:pt>
                <c:pt idx="11">
                  <c:v>13279</c:v>
                </c:pt>
                <c:pt idx="12">
                  <c:v>15184</c:v>
                </c:pt>
                <c:pt idx="13">
                  <c:v>16869</c:v>
                </c:pt>
                <c:pt idx="14">
                  <c:v>18842</c:v>
                </c:pt>
                <c:pt idx="15">
                  <c:v>21101</c:v>
                </c:pt>
                <c:pt idx="16">
                  <c:v>23164</c:v>
                </c:pt>
                <c:pt idx="17">
                  <c:v>25309</c:v>
                </c:pt>
                <c:pt idx="18">
                  <c:v>27615</c:v>
                </c:pt>
                <c:pt idx="19">
                  <c:v>28279</c:v>
                </c:pt>
                <c:pt idx="20">
                  <c:v>29271</c:v>
                </c:pt>
                <c:pt idx="21">
                  <c:v>30371</c:v>
                </c:pt>
                <c:pt idx="22">
                  <c:v>31445</c:v>
                </c:pt>
              </c:numCache>
            </c:numRef>
          </c:xVal>
          <c:yVal>
            <c:numRef>
              <c:f>'Endau_X-sec (2)'!$F$4:$F$26</c:f>
              <c:numCache>
                <c:formatCode>0</c:formatCode>
                <c:ptCount val="23"/>
                <c:pt idx="0">
                  <c:v>6600</c:v>
                </c:pt>
                <c:pt idx="1">
                  <c:v>5539.0314061160825</c:v>
                </c:pt>
                <c:pt idx="2">
                  <c:v>4166.4720603457117</c:v>
                </c:pt>
                <c:pt idx="3">
                  <c:v>3042.9262937043482</c:v>
                </c:pt>
                <c:pt idx="4">
                  <c:v>2292.3320206583458</c:v>
                </c:pt>
                <c:pt idx="5">
                  <c:v>1987.881798620534</c:v>
                </c:pt>
                <c:pt idx="6">
                  <c:v>1978.7653952083474</c:v>
                </c:pt>
                <c:pt idx="7">
                  <c:v>1924.1721816184729</c:v>
                </c:pt>
                <c:pt idx="8">
                  <c:v>1882.2170899587152</c:v>
                </c:pt>
                <c:pt idx="9">
                  <c:v>1808.373202366347</c:v>
                </c:pt>
                <c:pt idx="10">
                  <c:v>1708.6445325811753</c:v>
                </c:pt>
                <c:pt idx="11">
                  <c:v>1639.4477971610047</c:v>
                </c:pt>
                <c:pt idx="12">
                  <c:v>1569.9817915329759</c:v>
                </c:pt>
                <c:pt idx="13">
                  <c:v>1510.9952912889285</c:v>
                </c:pt>
                <c:pt idx="14">
                  <c:v>1444.7375198571947</c:v>
                </c:pt>
                <c:pt idx="15">
                  <c:v>1372.4352942091325</c:v>
                </c:pt>
                <c:pt idx="16">
                  <c:v>1309.5720247609027</c:v>
                </c:pt>
                <c:pt idx="17">
                  <c:v>1247.2615463713121</c:v>
                </c:pt>
                <c:pt idx="18">
                  <c:v>1183.5771007887474</c:v>
                </c:pt>
                <c:pt idx="19">
                  <c:v>1165.8499422516784</c:v>
                </c:pt>
                <c:pt idx="20">
                  <c:v>1139.8594104494155</c:v>
                </c:pt>
                <c:pt idx="21">
                  <c:v>1111.7161813300868</c:v>
                </c:pt>
                <c:pt idx="22">
                  <c:v>1084.9087040561428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30D-2440-81D1-49092A44E4A7}"/>
            </c:ext>
          </c:extLst>
        </c:ser>
        <c:ser>
          <c:idx val="4"/>
          <c:order val="4"/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'Endau_X-sec (2)'!$B$4:$B$26</c:f>
              <c:numCache>
                <c:formatCode>General</c:formatCode>
                <c:ptCount val="23"/>
                <c:pt idx="0">
                  <c:v>0</c:v>
                </c:pt>
                <c:pt idx="1">
                  <c:v>701</c:v>
                </c:pt>
                <c:pt idx="2">
                  <c:v>1840</c:v>
                </c:pt>
                <c:pt idx="3">
                  <c:v>3097</c:v>
                </c:pt>
                <c:pt idx="4">
                  <c:v>4230</c:v>
                </c:pt>
                <c:pt idx="5">
                  <c:v>4800</c:v>
                </c:pt>
                <c:pt idx="6">
                  <c:v>5002</c:v>
                </c:pt>
                <c:pt idx="7">
                  <c:v>6233</c:v>
                </c:pt>
                <c:pt idx="8">
                  <c:v>7203</c:v>
                </c:pt>
                <c:pt idx="9">
                  <c:v>8964</c:v>
                </c:pt>
                <c:pt idx="10">
                  <c:v>11460</c:v>
                </c:pt>
                <c:pt idx="11">
                  <c:v>13279</c:v>
                </c:pt>
                <c:pt idx="12">
                  <c:v>15184</c:v>
                </c:pt>
                <c:pt idx="13">
                  <c:v>16869</c:v>
                </c:pt>
                <c:pt idx="14">
                  <c:v>18842</c:v>
                </c:pt>
                <c:pt idx="15">
                  <c:v>21101</c:v>
                </c:pt>
                <c:pt idx="16">
                  <c:v>23164</c:v>
                </c:pt>
                <c:pt idx="17">
                  <c:v>25309</c:v>
                </c:pt>
                <c:pt idx="18">
                  <c:v>27615</c:v>
                </c:pt>
                <c:pt idx="19">
                  <c:v>28279</c:v>
                </c:pt>
                <c:pt idx="20">
                  <c:v>29271</c:v>
                </c:pt>
                <c:pt idx="21">
                  <c:v>30371</c:v>
                </c:pt>
                <c:pt idx="22">
                  <c:v>31445</c:v>
                </c:pt>
              </c:numCache>
            </c:numRef>
          </c:xVal>
          <c:yVal>
            <c:numRef>
              <c:f>'Endau_X-sec (2)'!$G$4:$G$26</c:f>
              <c:numCache>
                <c:formatCode>0</c:formatCode>
                <c:ptCount val="23"/>
                <c:pt idx="0">
                  <c:v>5200</c:v>
                </c:pt>
                <c:pt idx="1">
                  <c:v>3442.8708901085497</c:v>
                </c:pt>
                <c:pt idx="2">
                  <c:v>1761.7465666801336</c:v>
                </c:pt>
                <c:pt idx="3">
                  <c:v>841.04839145083463</c:v>
                </c:pt>
                <c:pt idx="4">
                  <c:v>431.89331876824269</c:v>
                </c:pt>
                <c:pt idx="5">
                  <c:v>308.85888594706472</c:v>
                </c:pt>
                <c:pt idx="6">
                  <c:v>307.48068500192858</c:v>
                </c:pt>
                <c:pt idx="7">
                  <c:v>298.99743643101669</c:v>
                </c:pt>
                <c:pt idx="8">
                  <c:v>292.4780277360295</c:v>
                </c:pt>
                <c:pt idx="9">
                  <c:v>281.0034137190828</c:v>
                </c:pt>
                <c:pt idx="10">
                  <c:v>265.50655907722819</c:v>
                </c:pt>
                <c:pt idx="11">
                  <c:v>254.7540668118927</c:v>
                </c:pt>
                <c:pt idx="12">
                  <c:v>243.95973260401902</c:v>
                </c:pt>
                <c:pt idx="13">
                  <c:v>234.7938104867099</c:v>
                </c:pt>
                <c:pt idx="14">
                  <c:v>224.49800432602777</c:v>
                </c:pt>
                <c:pt idx="15">
                  <c:v>213.26294941589813</c:v>
                </c:pt>
                <c:pt idx="16">
                  <c:v>203.49461548494855</c:v>
                </c:pt>
                <c:pt idx="17">
                  <c:v>193.81217984885748</c:v>
                </c:pt>
                <c:pt idx="18">
                  <c:v>183.91624322134572</c:v>
                </c:pt>
                <c:pt idx="19">
                  <c:v>181.16161709774613</c:v>
                </c:pt>
                <c:pt idx="20">
                  <c:v>177.12294402337557</c:v>
                </c:pt>
                <c:pt idx="21">
                  <c:v>172.74976295363774</c:v>
                </c:pt>
                <c:pt idx="22">
                  <c:v>168.58414458608081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230D-2440-81D1-49092A44E4A7}"/>
            </c:ext>
          </c:extLst>
        </c:ser>
        <c:ser>
          <c:idx val="5"/>
          <c:order val="5"/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'Endau_X-sec (2)'!$B$4:$B$26</c:f>
              <c:numCache>
                <c:formatCode>General</c:formatCode>
                <c:ptCount val="23"/>
                <c:pt idx="0">
                  <c:v>0</c:v>
                </c:pt>
                <c:pt idx="1">
                  <c:v>701</c:v>
                </c:pt>
                <c:pt idx="2">
                  <c:v>1840</c:v>
                </c:pt>
                <c:pt idx="3">
                  <c:v>3097</c:v>
                </c:pt>
                <c:pt idx="4">
                  <c:v>4230</c:v>
                </c:pt>
                <c:pt idx="5">
                  <c:v>4800</c:v>
                </c:pt>
                <c:pt idx="6">
                  <c:v>5002</c:v>
                </c:pt>
                <c:pt idx="7">
                  <c:v>6233</c:v>
                </c:pt>
                <c:pt idx="8">
                  <c:v>7203</c:v>
                </c:pt>
                <c:pt idx="9">
                  <c:v>8964</c:v>
                </c:pt>
                <c:pt idx="10">
                  <c:v>11460</c:v>
                </c:pt>
                <c:pt idx="11">
                  <c:v>13279</c:v>
                </c:pt>
                <c:pt idx="12">
                  <c:v>15184</c:v>
                </c:pt>
                <c:pt idx="13">
                  <c:v>16869</c:v>
                </c:pt>
                <c:pt idx="14">
                  <c:v>18842</c:v>
                </c:pt>
                <c:pt idx="15">
                  <c:v>21101</c:v>
                </c:pt>
                <c:pt idx="16">
                  <c:v>23164</c:v>
                </c:pt>
                <c:pt idx="17">
                  <c:v>25309</c:v>
                </c:pt>
                <c:pt idx="18">
                  <c:v>27615</c:v>
                </c:pt>
                <c:pt idx="19">
                  <c:v>28279</c:v>
                </c:pt>
                <c:pt idx="20">
                  <c:v>29271</c:v>
                </c:pt>
                <c:pt idx="21">
                  <c:v>30371</c:v>
                </c:pt>
                <c:pt idx="22">
                  <c:v>31445</c:v>
                </c:pt>
              </c:numCache>
            </c:numRef>
          </c:xVal>
          <c:yVal>
            <c:numRef>
              <c:f>'Endau_X-sec (2)'!$H$4:$H$26</c:f>
              <c:numCache>
                <c:formatCode>0.00</c:formatCode>
                <c:ptCount val="23"/>
                <c:pt idx="0">
                  <c:v>1.2692307692307692</c:v>
                </c:pt>
                <c:pt idx="1">
                  <c:v>1.6088408723167202</c:v>
                </c:pt>
                <c:pt idx="2">
                  <c:v>2.3649667546661295</c:v>
                </c:pt>
                <c:pt idx="3">
                  <c:v>3.618015710671779</c:v>
                </c:pt>
                <c:pt idx="4">
                  <c:v>5.3076348279618299</c:v>
                </c:pt>
                <c:pt idx="5">
                  <c:v>6.436213717876444</c:v>
                </c:pt>
                <c:pt idx="6">
                  <c:v>6.4354136429608131</c:v>
                </c:pt>
                <c:pt idx="7">
                  <c:v>6.4354136429608122</c:v>
                </c:pt>
                <c:pt idx="8">
                  <c:v>6.4354136429608122</c:v>
                </c:pt>
                <c:pt idx="9">
                  <c:v>6.4354136429608122</c:v>
                </c:pt>
                <c:pt idx="10">
                  <c:v>6.4354136429608131</c:v>
                </c:pt>
                <c:pt idx="11">
                  <c:v>6.4354136429608131</c:v>
                </c:pt>
                <c:pt idx="12">
                  <c:v>6.4354136429608131</c:v>
                </c:pt>
                <c:pt idx="13">
                  <c:v>6.4354136429608131</c:v>
                </c:pt>
                <c:pt idx="14">
                  <c:v>6.4354136429608131</c:v>
                </c:pt>
                <c:pt idx="15">
                  <c:v>6.4354136429608122</c:v>
                </c:pt>
                <c:pt idx="16">
                  <c:v>6.4354136429608131</c:v>
                </c:pt>
                <c:pt idx="17">
                  <c:v>6.4354136429608122</c:v>
                </c:pt>
                <c:pt idx="18">
                  <c:v>6.4354136429608131</c:v>
                </c:pt>
                <c:pt idx="19">
                  <c:v>6.4354136429608131</c:v>
                </c:pt>
                <c:pt idx="20">
                  <c:v>6.4354136429608131</c:v>
                </c:pt>
                <c:pt idx="21">
                  <c:v>6.4354136429608131</c:v>
                </c:pt>
                <c:pt idx="22">
                  <c:v>6.435413642960814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230D-2440-81D1-49092A44E4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11921640"/>
        <c:axId val="2111927416"/>
      </c:scatterChart>
      <c:valAx>
        <c:axId val="21119216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</a:t>
                </a:r>
                <a:r>
                  <a:rPr lang="en-US" baseline="0"/>
                  <a:t> x (m)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11927416"/>
        <c:crosses val="autoZero"/>
        <c:crossBetween val="midCat"/>
      </c:valAx>
      <c:valAx>
        <c:axId val="2111927416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Characteristic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2111921640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 Rompin Estuary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Area, A (m2)</c:v>
          </c:tx>
          <c:spPr>
            <a:ln w="28575">
              <a:noFill/>
            </a:ln>
          </c:spPr>
          <c:xVal>
            <c:numRef>
              <c:f>'Rompin_X-sec'!$B$4:$B$21</c:f>
              <c:numCache>
                <c:formatCode>General</c:formatCode>
                <c:ptCount val="18"/>
                <c:pt idx="0">
                  <c:v>0</c:v>
                </c:pt>
                <c:pt idx="1">
                  <c:v>3000</c:v>
                </c:pt>
                <c:pt idx="2">
                  <c:v>8950.0000000000036</c:v>
                </c:pt>
                <c:pt idx="3">
                  <c:v>12900.000000000005</c:v>
                </c:pt>
                <c:pt idx="4">
                  <c:v>15700.000000000004</c:v>
                </c:pt>
                <c:pt idx="5">
                  <c:v>16950.000000000004</c:v>
                </c:pt>
                <c:pt idx="6">
                  <c:v>18950.000000000004</c:v>
                </c:pt>
                <c:pt idx="7">
                  <c:v>19000</c:v>
                </c:pt>
                <c:pt idx="8">
                  <c:v>20450.000000000004</c:v>
                </c:pt>
                <c:pt idx="9">
                  <c:v>23200.000000000004</c:v>
                </c:pt>
                <c:pt idx="10">
                  <c:v>24939.999999999996</c:v>
                </c:pt>
                <c:pt idx="11">
                  <c:v>37540.000000000007</c:v>
                </c:pt>
                <c:pt idx="12">
                  <c:v>39040.000000000007</c:v>
                </c:pt>
                <c:pt idx="13">
                  <c:v>41540.000000000007</c:v>
                </c:pt>
                <c:pt idx="14">
                  <c:v>42150.000000000007</c:v>
                </c:pt>
                <c:pt idx="15">
                  <c:v>52150.000000000007</c:v>
                </c:pt>
                <c:pt idx="16">
                  <c:v>67750</c:v>
                </c:pt>
                <c:pt idx="17">
                  <c:v>91950</c:v>
                </c:pt>
              </c:numCache>
            </c:numRef>
          </c:xVal>
          <c:yVal>
            <c:numRef>
              <c:f>'Rompin_X-sec'!$C$4:$C$21</c:f>
              <c:numCache>
                <c:formatCode>0</c:formatCode>
                <c:ptCount val="18"/>
                <c:pt idx="0">
                  <c:v>1767.3824769127289</c:v>
                </c:pt>
                <c:pt idx="1">
                  <c:v>1675.738697536578</c:v>
                </c:pt>
                <c:pt idx="2">
                  <c:v>1268.0064352721731</c:v>
                </c:pt>
                <c:pt idx="3">
                  <c:v>900.62287209344959</c:v>
                </c:pt>
                <c:pt idx="4">
                  <c:v>881.85853014383872</c:v>
                </c:pt>
                <c:pt idx="5">
                  <c:v>932.26642564565839</c:v>
                </c:pt>
                <c:pt idx="6">
                  <c:v>942.27801289483727</c:v>
                </c:pt>
                <c:pt idx="8">
                  <c:v>1159.8802677285817</c:v>
                </c:pt>
                <c:pt idx="9">
                  <c:v>762.60487038343729</c:v>
                </c:pt>
                <c:pt idx="10">
                  <c:v>629.15624745745913</c:v>
                </c:pt>
                <c:pt idx="11">
                  <c:v>1083.8585420379413</c:v>
                </c:pt>
                <c:pt idx="12">
                  <c:v>1552.3858333198348</c:v>
                </c:pt>
                <c:pt idx="13">
                  <c:v>994.03452762694747</c:v>
                </c:pt>
                <c:pt idx="14">
                  <c:v>1123.3170656095444</c:v>
                </c:pt>
                <c:pt idx="15">
                  <c:v>807.09127655046814</c:v>
                </c:pt>
                <c:pt idx="16">
                  <c:v>632.42120106505217</c:v>
                </c:pt>
                <c:pt idx="17">
                  <c:v>130.49088793305381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5B2-E248-B43D-AEB67F254122}"/>
            </c:ext>
          </c:extLst>
        </c:ser>
        <c:ser>
          <c:idx val="1"/>
          <c:order val="1"/>
          <c:tx>
            <c:v>Width, B (m)</c:v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'Rompin_X-sec'!$B$4:$B$21</c:f>
              <c:numCache>
                <c:formatCode>General</c:formatCode>
                <c:ptCount val="18"/>
                <c:pt idx="0">
                  <c:v>0</c:v>
                </c:pt>
                <c:pt idx="1">
                  <c:v>3000</c:v>
                </c:pt>
                <c:pt idx="2">
                  <c:v>8950.0000000000036</c:v>
                </c:pt>
                <c:pt idx="3">
                  <c:v>12900.000000000005</c:v>
                </c:pt>
                <c:pt idx="4">
                  <c:v>15700.000000000004</c:v>
                </c:pt>
                <c:pt idx="5">
                  <c:v>16950.000000000004</c:v>
                </c:pt>
                <c:pt idx="6">
                  <c:v>18950.000000000004</c:v>
                </c:pt>
                <c:pt idx="7">
                  <c:v>19000</c:v>
                </c:pt>
                <c:pt idx="8">
                  <c:v>20450.000000000004</c:v>
                </c:pt>
                <c:pt idx="9">
                  <c:v>23200.000000000004</c:v>
                </c:pt>
                <c:pt idx="10">
                  <c:v>24939.999999999996</c:v>
                </c:pt>
                <c:pt idx="11">
                  <c:v>37540.000000000007</c:v>
                </c:pt>
                <c:pt idx="12">
                  <c:v>39040.000000000007</c:v>
                </c:pt>
                <c:pt idx="13">
                  <c:v>41540.000000000007</c:v>
                </c:pt>
                <c:pt idx="14">
                  <c:v>42150.000000000007</c:v>
                </c:pt>
                <c:pt idx="15">
                  <c:v>52150.000000000007</c:v>
                </c:pt>
                <c:pt idx="16">
                  <c:v>67750</c:v>
                </c:pt>
                <c:pt idx="17">
                  <c:v>91950</c:v>
                </c:pt>
              </c:numCache>
            </c:numRef>
          </c:xVal>
          <c:yVal>
            <c:numRef>
              <c:f>'Rompin_X-sec'!$D$4:$D$21</c:f>
              <c:numCache>
                <c:formatCode>0</c:formatCode>
                <c:ptCount val="18"/>
                <c:pt idx="0">
                  <c:v>544.98540340395823</c:v>
                </c:pt>
                <c:pt idx="1">
                  <c:v>332.36556319672263</c:v>
                </c:pt>
                <c:pt idx="2">
                  <c:v>234.01567096712392</c:v>
                </c:pt>
                <c:pt idx="3">
                  <c:v>162.934402863614</c:v>
                </c:pt>
                <c:pt idx="4">
                  <c:v>183.10690834073529</c:v>
                </c:pt>
                <c:pt idx="5">
                  <c:v>143.58639098202781</c:v>
                </c:pt>
                <c:pt idx="6">
                  <c:v>141.71907661385555</c:v>
                </c:pt>
                <c:pt idx="8">
                  <c:v>142.01779599252498</c:v>
                </c:pt>
                <c:pt idx="9">
                  <c:v>111.40096520628933</c:v>
                </c:pt>
                <c:pt idx="10">
                  <c:v>107.42010962646316</c:v>
                </c:pt>
                <c:pt idx="11">
                  <c:v>112.61950686515318</c:v>
                </c:pt>
                <c:pt idx="12">
                  <c:v>124.71984298801908</c:v>
                </c:pt>
                <c:pt idx="13">
                  <c:v>97.180297861557946</c:v>
                </c:pt>
                <c:pt idx="14">
                  <c:v>99.650191732700151</c:v>
                </c:pt>
                <c:pt idx="15">
                  <c:v>90.645798611287788</c:v>
                </c:pt>
                <c:pt idx="16">
                  <c:v>91.554445740049189</c:v>
                </c:pt>
                <c:pt idx="17">
                  <c:v>51.701450290892254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5B2-E248-B43D-AEB67F254122}"/>
            </c:ext>
          </c:extLst>
        </c:ser>
        <c:ser>
          <c:idx val="2"/>
          <c:order val="2"/>
          <c:tx>
            <c:v>Depth, h (m)</c:v>
          </c:tx>
          <c:spPr>
            <a:ln w="28575">
              <a:noFill/>
            </a:ln>
          </c:spPr>
          <c:xVal>
            <c:numRef>
              <c:f>'Rompin_X-sec'!$B$4:$B$21</c:f>
              <c:numCache>
                <c:formatCode>General</c:formatCode>
                <c:ptCount val="18"/>
                <c:pt idx="0">
                  <c:v>0</c:v>
                </c:pt>
                <c:pt idx="1">
                  <c:v>3000</c:v>
                </c:pt>
                <c:pt idx="2">
                  <c:v>8950.0000000000036</c:v>
                </c:pt>
                <c:pt idx="3">
                  <c:v>12900.000000000005</c:v>
                </c:pt>
                <c:pt idx="4">
                  <c:v>15700.000000000004</c:v>
                </c:pt>
                <c:pt idx="5">
                  <c:v>16950.000000000004</c:v>
                </c:pt>
                <c:pt idx="6">
                  <c:v>18950.000000000004</c:v>
                </c:pt>
                <c:pt idx="7">
                  <c:v>19000</c:v>
                </c:pt>
                <c:pt idx="8">
                  <c:v>20450.000000000004</c:v>
                </c:pt>
                <c:pt idx="9">
                  <c:v>23200.000000000004</c:v>
                </c:pt>
                <c:pt idx="10">
                  <c:v>24939.999999999996</c:v>
                </c:pt>
                <c:pt idx="11">
                  <c:v>37540.000000000007</c:v>
                </c:pt>
                <c:pt idx="12">
                  <c:v>39040.000000000007</c:v>
                </c:pt>
                <c:pt idx="13">
                  <c:v>41540.000000000007</c:v>
                </c:pt>
                <c:pt idx="14">
                  <c:v>42150.000000000007</c:v>
                </c:pt>
                <c:pt idx="15">
                  <c:v>52150.000000000007</c:v>
                </c:pt>
                <c:pt idx="16">
                  <c:v>67750</c:v>
                </c:pt>
                <c:pt idx="17">
                  <c:v>91950</c:v>
                </c:pt>
              </c:numCache>
            </c:numRef>
          </c:xVal>
          <c:yVal>
            <c:numRef>
              <c:f>'Rompin_X-sec'!$E$4:$E$21</c:f>
              <c:numCache>
                <c:formatCode>0.0</c:formatCode>
                <c:ptCount val="18"/>
                <c:pt idx="0">
                  <c:v>3.2429904835500634</c:v>
                </c:pt>
                <c:pt idx="1">
                  <c:v>5.0418541602781248</c:v>
                </c:pt>
                <c:pt idx="2">
                  <c:v>5.4184680454597034</c:v>
                </c:pt>
                <c:pt idx="3">
                  <c:v>5.5275181684455292</c:v>
                </c:pt>
                <c:pt idx="4">
                  <c:v>4.8160855214857783</c:v>
                </c:pt>
                <c:pt idx="5">
                  <c:v>6.4927213454536012</c:v>
                </c:pt>
                <c:pt idx="6">
                  <c:v>6.6489144257006325</c:v>
                </c:pt>
                <c:pt idx="8">
                  <c:v>8.1671473608112546</c:v>
                </c:pt>
                <c:pt idx="9">
                  <c:v>6.8455858436348915</c:v>
                </c:pt>
                <c:pt idx="10">
                  <c:v>5.8569689571650301</c:v>
                </c:pt>
                <c:pt idx="11">
                  <c:v>9.6240746581825931</c:v>
                </c:pt>
                <c:pt idx="12">
                  <c:v>12.446983544302258</c:v>
                </c:pt>
                <c:pt idx="13">
                  <c:v>10.228766010195182</c:v>
                </c:pt>
                <c:pt idx="14">
                  <c:v>11.272603153867577</c:v>
                </c:pt>
                <c:pt idx="15">
                  <c:v>8.9037913385426783</c:v>
                </c:pt>
                <c:pt idx="16">
                  <c:v>6.9075968507382761</c:v>
                </c:pt>
                <c:pt idx="17">
                  <c:v>2.5239308994015035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5B2-E248-B43D-AEB67F254122}"/>
            </c:ext>
          </c:extLst>
        </c:ser>
        <c:ser>
          <c:idx val="3"/>
          <c:order val="3"/>
          <c:spPr>
            <a:ln w="285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'Rompin_X-sec'!$B$4:$B$21</c:f>
              <c:numCache>
                <c:formatCode>General</c:formatCode>
                <c:ptCount val="18"/>
                <c:pt idx="0">
                  <c:v>0</c:v>
                </c:pt>
                <c:pt idx="1">
                  <c:v>3000</c:v>
                </c:pt>
                <c:pt idx="2">
                  <c:v>8950.0000000000036</c:v>
                </c:pt>
                <c:pt idx="3">
                  <c:v>12900.000000000005</c:v>
                </c:pt>
                <c:pt idx="4">
                  <c:v>15700.000000000004</c:v>
                </c:pt>
                <c:pt idx="5">
                  <c:v>16950.000000000004</c:v>
                </c:pt>
                <c:pt idx="6">
                  <c:v>18950.000000000004</c:v>
                </c:pt>
                <c:pt idx="7">
                  <c:v>19000</c:v>
                </c:pt>
                <c:pt idx="8">
                  <c:v>20450.000000000004</c:v>
                </c:pt>
                <c:pt idx="9">
                  <c:v>23200.000000000004</c:v>
                </c:pt>
                <c:pt idx="10">
                  <c:v>24939.999999999996</c:v>
                </c:pt>
                <c:pt idx="11">
                  <c:v>37540.000000000007</c:v>
                </c:pt>
                <c:pt idx="12">
                  <c:v>39040.000000000007</c:v>
                </c:pt>
                <c:pt idx="13">
                  <c:v>41540.000000000007</c:v>
                </c:pt>
                <c:pt idx="14">
                  <c:v>42150.000000000007</c:v>
                </c:pt>
                <c:pt idx="15">
                  <c:v>52150.000000000007</c:v>
                </c:pt>
                <c:pt idx="16">
                  <c:v>67750</c:v>
                </c:pt>
                <c:pt idx="17">
                  <c:v>91950</c:v>
                </c:pt>
              </c:numCache>
            </c:numRef>
          </c:xVal>
          <c:yVal>
            <c:numRef>
              <c:f>'Rompin_X-sec'!$F$4:$F$21</c:f>
              <c:numCache>
                <c:formatCode>0</c:formatCode>
                <c:ptCount val="18"/>
                <c:pt idx="0">
                  <c:v>1800</c:v>
                </c:pt>
                <c:pt idx="1">
                  <c:v>1596.4567860908835</c:v>
                </c:pt>
                <c:pt idx="2">
                  <c:v>1258.3315350117462</c:v>
                </c:pt>
                <c:pt idx="3">
                  <c:v>1074.4261068138442</c:v>
                </c:pt>
                <c:pt idx="4">
                  <c:v>960.58449090538295</c:v>
                </c:pt>
                <c:pt idx="5">
                  <c:v>913.73623246823877</c:v>
                </c:pt>
                <c:pt idx="6">
                  <c:v>843.48485247717031</c:v>
                </c:pt>
                <c:pt idx="7">
                  <c:v>841.7995686178366</c:v>
                </c:pt>
                <c:pt idx="8">
                  <c:v>830.34907783064489</c:v>
                </c:pt>
                <c:pt idx="9">
                  <c:v>809.84768605181341</c:v>
                </c:pt>
                <c:pt idx="10">
                  <c:v>797.13815396191751</c:v>
                </c:pt>
                <c:pt idx="11">
                  <c:v>710.86500949156186</c:v>
                </c:pt>
                <c:pt idx="12">
                  <c:v>701.23718914636277</c:v>
                </c:pt>
                <c:pt idx="13">
                  <c:v>685.47972070337289</c:v>
                </c:pt>
                <c:pt idx="14">
                  <c:v>681.68894457325393</c:v>
                </c:pt>
                <c:pt idx="15">
                  <c:v>622.45066357153758</c:v>
                </c:pt>
                <c:pt idx="16">
                  <c:v>540.14962692395352</c:v>
                </c:pt>
                <c:pt idx="17">
                  <c:v>433.48022931889238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5B2-E248-B43D-AEB67F254122}"/>
            </c:ext>
          </c:extLst>
        </c:ser>
        <c:ser>
          <c:idx val="4"/>
          <c:order val="4"/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'Rompin_X-sec'!$B$4:$B$21</c:f>
              <c:numCache>
                <c:formatCode>General</c:formatCode>
                <c:ptCount val="18"/>
                <c:pt idx="0">
                  <c:v>0</c:v>
                </c:pt>
                <c:pt idx="1">
                  <c:v>3000</c:v>
                </c:pt>
                <c:pt idx="2">
                  <c:v>8950.0000000000036</c:v>
                </c:pt>
                <c:pt idx="3">
                  <c:v>12900.000000000005</c:v>
                </c:pt>
                <c:pt idx="4">
                  <c:v>15700.000000000004</c:v>
                </c:pt>
                <c:pt idx="5">
                  <c:v>16950.000000000004</c:v>
                </c:pt>
                <c:pt idx="6">
                  <c:v>18950.000000000004</c:v>
                </c:pt>
                <c:pt idx="7">
                  <c:v>19000</c:v>
                </c:pt>
                <c:pt idx="8">
                  <c:v>20450.000000000004</c:v>
                </c:pt>
                <c:pt idx="9">
                  <c:v>23200.000000000004</c:v>
                </c:pt>
                <c:pt idx="10">
                  <c:v>24939.999999999996</c:v>
                </c:pt>
                <c:pt idx="11">
                  <c:v>37540.000000000007</c:v>
                </c:pt>
                <c:pt idx="12">
                  <c:v>39040.000000000007</c:v>
                </c:pt>
                <c:pt idx="13">
                  <c:v>41540.000000000007</c:v>
                </c:pt>
                <c:pt idx="14">
                  <c:v>42150.000000000007</c:v>
                </c:pt>
                <c:pt idx="15">
                  <c:v>52150.000000000007</c:v>
                </c:pt>
                <c:pt idx="16">
                  <c:v>67750</c:v>
                </c:pt>
                <c:pt idx="17">
                  <c:v>91950</c:v>
                </c:pt>
              </c:numCache>
            </c:numRef>
          </c:xVal>
          <c:yVal>
            <c:numRef>
              <c:f>'Rompin_X-sec'!$G$4:$G$21</c:f>
              <c:numCache>
                <c:formatCode>0</c:formatCode>
                <c:ptCount val="18"/>
                <c:pt idx="0">
                  <c:v>450</c:v>
                </c:pt>
                <c:pt idx="1">
                  <c:v>373.06310318118017</c:v>
                </c:pt>
                <c:pt idx="2">
                  <c:v>257.20478149555657</c:v>
                </c:pt>
                <c:pt idx="3">
                  <c:v>200.93823710689892</c:v>
                </c:pt>
                <c:pt idx="4">
                  <c:v>168.67901388037401</c:v>
                </c:pt>
                <c:pt idx="5">
                  <c:v>156.00258580174363</c:v>
                </c:pt>
                <c:pt idx="6">
                  <c:v>137.67179876522636</c:v>
                </c:pt>
                <c:pt idx="7">
                  <c:v>137.24224591997668</c:v>
                </c:pt>
                <c:pt idx="8">
                  <c:v>135.34689968639512</c:v>
                </c:pt>
                <c:pt idx="9">
                  <c:v>132.0051728264456</c:v>
                </c:pt>
                <c:pt idx="10">
                  <c:v>129.93351909579258</c:v>
                </c:pt>
                <c:pt idx="11">
                  <c:v>115.87099654712458</c:v>
                </c:pt>
                <c:pt idx="12">
                  <c:v>114.30166183085714</c:v>
                </c:pt>
                <c:pt idx="13">
                  <c:v>111.73319447464979</c:v>
                </c:pt>
                <c:pt idx="14">
                  <c:v>111.11529796544039</c:v>
                </c:pt>
                <c:pt idx="15">
                  <c:v>101.45945816216062</c:v>
                </c:pt>
                <c:pt idx="16">
                  <c:v>88.044389188604427</c:v>
                </c:pt>
                <c:pt idx="17">
                  <c:v>70.657277378979458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5B2-E248-B43D-AEB67F254122}"/>
            </c:ext>
          </c:extLst>
        </c:ser>
        <c:ser>
          <c:idx val="5"/>
          <c:order val="5"/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'Rompin_X-sec'!$B$4:$B$21</c:f>
              <c:numCache>
                <c:formatCode>General</c:formatCode>
                <c:ptCount val="18"/>
                <c:pt idx="0">
                  <c:v>0</c:v>
                </c:pt>
                <c:pt idx="1">
                  <c:v>3000</c:v>
                </c:pt>
                <c:pt idx="2">
                  <c:v>8950.0000000000036</c:v>
                </c:pt>
                <c:pt idx="3">
                  <c:v>12900.000000000005</c:v>
                </c:pt>
                <c:pt idx="4">
                  <c:v>15700.000000000004</c:v>
                </c:pt>
                <c:pt idx="5">
                  <c:v>16950.000000000004</c:v>
                </c:pt>
                <c:pt idx="6">
                  <c:v>18950.000000000004</c:v>
                </c:pt>
                <c:pt idx="7">
                  <c:v>19000</c:v>
                </c:pt>
                <c:pt idx="8">
                  <c:v>20450.000000000004</c:v>
                </c:pt>
                <c:pt idx="9">
                  <c:v>23200.000000000004</c:v>
                </c:pt>
                <c:pt idx="10">
                  <c:v>24939.999999999996</c:v>
                </c:pt>
                <c:pt idx="11">
                  <c:v>37540.000000000007</c:v>
                </c:pt>
                <c:pt idx="12">
                  <c:v>39040.000000000007</c:v>
                </c:pt>
                <c:pt idx="13">
                  <c:v>41540.000000000007</c:v>
                </c:pt>
                <c:pt idx="14">
                  <c:v>42150.000000000007</c:v>
                </c:pt>
                <c:pt idx="15">
                  <c:v>52150.000000000007</c:v>
                </c:pt>
                <c:pt idx="16">
                  <c:v>67750</c:v>
                </c:pt>
                <c:pt idx="17">
                  <c:v>91950</c:v>
                </c:pt>
              </c:numCache>
            </c:numRef>
          </c:xVal>
          <c:yVal>
            <c:numRef>
              <c:f>'Rompin_X-sec'!$H$4:$H$21</c:f>
              <c:numCache>
                <c:formatCode>0.00</c:formatCode>
                <c:ptCount val="18"/>
                <c:pt idx="0">
                  <c:v>4</c:v>
                </c:pt>
                <c:pt idx="1">
                  <c:v>4.2793210383916076</c:v>
                </c:pt>
                <c:pt idx="2">
                  <c:v>4.8923333683572476</c:v>
                </c:pt>
                <c:pt idx="3">
                  <c:v>5.347046546657273</c:v>
                </c:pt>
                <c:pt idx="4">
                  <c:v>5.6947480828090615</c:v>
                </c:pt>
                <c:pt idx="5">
                  <c:v>5.8571864547775077</c:v>
                </c:pt>
                <c:pt idx="6">
                  <c:v>6.1267802123772412</c:v>
                </c:pt>
                <c:pt idx="7">
                  <c:v>6.1336767186735912</c:v>
                </c:pt>
                <c:pt idx="8">
                  <c:v>6.1349693251533743</c:v>
                </c:pt>
                <c:pt idx="9">
                  <c:v>6.1349693251533735</c:v>
                </c:pt>
                <c:pt idx="10">
                  <c:v>6.1349693251533735</c:v>
                </c:pt>
                <c:pt idx="11">
                  <c:v>6.1349693251533743</c:v>
                </c:pt>
                <c:pt idx="12">
                  <c:v>6.1349693251533735</c:v>
                </c:pt>
                <c:pt idx="13">
                  <c:v>6.1349693251533735</c:v>
                </c:pt>
                <c:pt idx="14">
                  <c:v>6.1349693251533743</c:v>
                </c:pt>
                <c:pt idx="15">
                  <c:v>6.1349693251533752</c:v>
                </c:pt>
                <c:pt idx="16">
                  <c:v>6.1349693251533743</c:v>
                </c:pt>
                <c:pt idx="17">
                  <c:v>6.1349693251533743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F5B2-E248-B43D-AEB67F2541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12005208"/>
        <c:axId val="2139290104"/>
      </c:scatterChart>
      <c:valAx>
        <c:axId val="21120052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</a:t>
                </a:r>
                <a:r>
                  <a:rPr lang="en-US" baseline="0"/>
                  <a:t> x (m)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39290104"/>
        <c:crosses val="autoZero"/>
        <c:crossBetween val="midCat"/>
      </c:valAx>
      <c:valAx>
        <c:axId val="2139290104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Characteristic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2112005208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 Ulu Sedili Besar Estuary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Area, A (m2)</c:v>
          </c:tx>
          <c:spPr>
            <a:ln w="28575">
              <a:noFill/>
            </a:ln>
          </c:spPr>
          <c:xVal>
            <c:numRef>
              <c:f>'USB_X-sec'!$B$4:$B$31</c:f>
              <c:numCache>
                <c:formatCode>0</c:formatCode>
                <c:ptCount val="28"/>
                <c:pt idx="0">
                  <c:v>0</c:v>
                </c:pt>
                <c:pt idx="1">
                  <c:v>789.99999999999204</c:v>
                </c:pt>
                <c:pt idx="2">
                  <c:v>1734.9999999999995</c:v>
                </c:pt>
                <c:pt idx="3">
                  <c:v>2834.9999999999936</c:v>
                </c:pt>
                <c:pt idx="4">
                  <c:v>4300</c:v>
                </c:pt>
                <c:pt idx="5">
                  <c:v>4935.0000000000018</c:v>
                </c:pt>
                <c:pt idx="6">
                  <c:v>5894.9999999999964</c:v>
                </c:pt>
                <c:pt idx="7">
                  <c:v>6869.99999999999</c:v>
                </c:pt>
                <c:pt idx="8">
                  <c:v>7980.0000000000036</c:v>
                </c:pt>
                <c:pt idx="9">
                  <c:v>9280.0000000000018</c:v>
                </c:pt>
                <c:pt idx="10">
                  <c:v>10559.999999999995</c:v>
                </c:pt>
                <c:pt idx="11">
                  <c:v>14519.999999999996</c:v>
                </c:pt>
                <c:pt idx="12">
                  <c:v>17919.999999999996</c:v>
                </c:pt>
                <c:pt idx="13">
                  <c:v>20419.999999999996</c:v>
                </c:pt>
                <c:pt idx="14">
                  <c:v>23610</c:v>
                </c:pt>
                <c:pt idx="15">
                  <c:v>26559.999999999996</c:v>
                </c:pt>
                <c:pt idx="16">
                  <c:v>29320</c:v>
                </c:pt>
                <c:pt idx="17">
                  <c:v>30930</c:v>
                </c:pt>
                <c:pt idx="18">
                  <c:v>33430</c:v>
                </c:pt>
                <c:pt idx="19">
                  <c:v>36129.999999999993</c:v>
                </c:pt>
                <c:pt idx="20">
                  <c:v>39050</c:v>
                </c:pt>
                <c:pt idx="21">
                  <c:v>42410</c:v>
                </c:pt>
                <c:pt idx="22">
                  <c:v>46449.999999999993</c:v>
                </c:pt>
                <c:pt idx="23">
                  <c:v>49039.999999999993</c:v>
                </c:pt>
                <c:pt idx="24">
                  <c:v>51410</c:v>
                </c:pt>
                <c:pt idx="25">
                  <c:v>54610</c:v>
                </c:pt>
                <c:pt idx="26">
                  <c:v>57849.999999999993</c:v>
                </c:pt>
                <c:pt idx="27">
                  <c:v>60849.999999999993</c:v>
                </c:pt>
              </c:numCache>
            </c:numRef>
          </c:xVal>
          <c:yVal>
            <c:numRef>
              <c:f>'USB_X-sec'!$D$4:$D$31</c:f>
              <c:numCache>
                <c:formatCode>0</c:formatCode>
                <c:ptCount val="28"/>
                <c:pt idx="0">
                  <c:v>1491.6762647440178</c:v>
                </c:pt>
                <c:pt idx="1">
                  <c:v>1690.9170098280524</c:v>
                </c:pt>
                <c:pt idx="2">
                  <c:v>1115.5193257703602</c:v>
                </c:pt>
                <c:pt idx="3">
                  <c:v>893.66477695539197</c:v>
                </c:pt>
                <c:pt idx="5">
                  <c:v>914.36864196549993</c:v>
                </c:pt>
                <c:pt idx="6">
                  <c:v>332.00675097011367</c:v>
                </c:pt>
                <c:pt idx="7">
                  <c:v>588.32464069007904</c:v>
                </c:pt>
                <c:pt idx="8">
                  <c:v>720.25135295841915</c:v>
                </c:pt>
                <c:pt idx="9">
                  <c:v>706.35205581641765</c:v>
                </c:pt>
                <c:pt idx="10">
                  <c:v>621.09903648048987</c:v>
                </c:pt>
                <c:pt idx="11">
                  <c:v>592.90242072923195</c:v>
                </c:pt>
                <c:pt idx="12">
                  <c:v>528.30448093154996</c:v>
                </c:pt>
                <c:pt idx="13">
                  <c:v>587.36503115997425</c:v>
                </c:pt>
                <c:pt idx="14">
                  <c:v>365.37027765323364</c:v>
                </c:pt>
                <c:pt idx="15">
                  <c:v>487.87692083199994</c:v>
                </c:pt>
                <c:pt idx="16">
                  <c:v>293.89917990290007</c:v>
                </c:pt>
                <c:pt idx="17">
                  <c:v>281.11332789713936</c:v>
                </c:pt>
                <c:pt idx="18">
                  <c:v>249.25545769588445</c:v>
                </c:pt>
                <c:pt idx="19">
                  <c:v>370.76253220692081</c:v>
                </c:pt>
                <c:pt idx="20">
                  <c:v>263.83296194492766</c:v>
                </c:pt>
                <c:pt idx="21">
                  <c:v>207.73949443198856</c:v>
                </c:pt>
                <c:pt idx="22">
                  <c:v>238.43236122483768</c:v>
                </c:pt>
                <c:pt idx="23">
                  <c:v>177.07244608641184</c:v>
                </c:pt>
                <c:pt idx="24">
                  <c:v>236.49578463316826</c:v>
                </c:pt>
                <c:pt idx="25">
                  <c:v>119.35818766919972</c:v>
                </c:pt>
                <c:pt idx="26">
                  <c:v>254.72474831389147</c:v>
                </c:pt>
                <c:pt idx="27">
                  <c:v>137.12242796799904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DF4-B645-8DF9-FC9DB445C116}"/>
            </c:ext>
          </c:extLst>
        </c:ser>
        <c:ser>
          <c:idx val="1"/>
          <c:order val="1"/>
          <c:tx>
            <c:v>Width, B (m)</c:v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'USB_X-sec'!$B$4:$B$31</c:f>
              <c:numCache>
                <c:formatCode>0</c:formatCode>
                <c:ptCount val="28"/>
                <c:pt idx="0">
                  <c:v>0</c:v>
                </c:pt>
                <c:pt idx="1">
                  <c:v>789.99999999999204</c:v>
                </c:pt>
                <c:pt idx="2">
                  <c:v>1734.9999999999995</c:v>
                </c:pt>
                <c:pt idx="3">
                  <c:v>2834.9999999999936</c:v>
                </c:pt>
                <c:pt idx="4">
                  <c:v>4300</c:v>
                </c:pt>
                <c:pt idx="5">
                  <c:v>4935.0000000000018</c:v>
                </c:pt>
                <c:pt idx="6">
                  <c:v>5894.9999999999964</c:v>
                </c:pt>
                <c:pt idx="7">
                  <c:v>6869.99999999999</c:v>
                </c:pt>
                <c:pt idx="8">
                  <c:v>7980.0000000000036</c:v>
                </c:pt>
                <c:pt idx="9">
                  <c:v>9280.0000000000018</c:v>
                </c:pt>
                <c:pt idx="10">
                  <c:v>10559.999999999995</c:v>
                </c:pt>
                <c:pt idx="11">
                  <c:v>14519.999999999996</c:v>
                </c:pt>
                <c:pt idx="12">
                  <c:v>17919.999999999996</c:v>
                </c:pt>
                <c:pt idx="13">
                  <c:v>20419.999999999996</c:v>
                </c:pt>
                <c:pt idx="14">
                  <c:v>23610</c:v>
                </c:pt>
                <c:pt idx="15">
                  <c:v>26559.999999999996</c:v>
                </c:pt>
                <c:pt idx="16">
                  <c:v>29320</c:v>
                </c:pt>
                <c:pt idx="17">
                  <c:v>30930</c:v>
                </c:pt>
                <c:pt idx="18">
                  <c:v>33430</c:v>
                </c:pt>
                <c:pt idx="19">
                  <c:v>36129.999999999993</c:v>
                </c:pt>
                <c:pt idx="20">
                  <c:v>39050</c:v>
                </c:pt>
                <c:pt idx="21">
                  <c:v>42410</c:v>
                </c:pt>
                <c:pt idx="22">
                  <c:v>46449.999999999993</c:v>
                </c:pt>
                <c:pt idx="23">
                  <c:v>49039.999999999993</c:v>
                </c:pt>
                <c:pt idx="24">
                  <c:v>51410</c:v>
                </c:pt>
                <c:pt idx="25">
                  <c:v>54610</c:v>
                </c:pt>
                <c:pt idx="26">
                  <c:v>57849.999999999993</c:v>
                </c:pt>
                <c:pt idx="27">
                  <c:v>60849.999999999993</c:v>
                </c:pt>
              </c:numCache>
            </c:numRef>
          </c:xVal>
          <c:yVal>
            <c:numRef>
              <c:f>'USB_X-sec'!$C$4:$C$31</c:f>
              <c:numCache>
                <c:formatCode>0</c:formatCode>
                <c:ptCount val="28"/>
                <c:pt idx="0">
                  <c:v>637.45076943523611</c:v>
                </c:pt>
                <c:pt idx="1">
                  <c:v>779.41277867759425</c:v>
                </c:pt>
                <c:pt idx="2">
                  <c:v>429.02241075096441</c:v>
                </c:pt>
                <c:pt idx="3">
                  <c:v>161.14758748083418</c:v>
                </c:pt>
                <c:pt idx="5">
                  <c:v>202.61799999999999</c:v>
                </c:pt>
                <c:pt idx="6">
                  <c:v>117.85639918434615</c:v>
                </c:pt>
                <c:pt idx="7">
                  <c:v>234.39290844684638</c:v>
                </c:pt>
                <c:pt idx="8">
                  <c:v>153.26776613293009</c:v>
                </c:pt>
                <c:pt idx="9">
                  <c:v>138.04453522496985</c:v>
                </c:pt>
                <c:pt idx="10">
                  <c:v>145.81117315498039</c:v>
                </c:pt>
                <c:pt idx="11">
                  <c:v>130.73232904404134</c:v>
                </c:pt>
                <c:pt idx="12">
                  <c:v>112.74299999999999</c:v>
                </c:pt>
                <c:pt idx="13">
                  <c:v>124.99023585357277</c:v>
                </c:pt>
                <c:pt idx="14">
                  <c:v>78.105631058859458</c:v>
                </c:pt>
                <c:pt idx="15">
                  <c:v>67.9315</c:v>
                </c:pt>
                <c:pt idx="16">
                  <c:v>72.028000000000006</c:v>
                </c:pt>
                <c:pt idx="17">
                  <c:v>52.697672238015478</c:v>
                </c:pt>
                <c:pt idx="18">
                  <c:v>59.247158869677754</c:v>
                </c:pt>
                <c:pt idx="19">
                  <c:v>71.007729948284009</c:v>
                </c:pt>
                <c:pt idx="20">
                  <c:v>62.020679883564853</c:v>
                </c:pt>
                <c:pt idx="21">
                  <c:v>60.166931726479262</c:v>
                </c:pt>
                <c:pt idx="22">
                  <c:v>51.42710023025959</c:v>
                </c:pt>
                <c:pt idx="23">
                  <c:v>33.271842888566248</c:v>
                </c:pt>
                <c:pt idx="24">
                  <c:v>91.990707659534365</c:v>
                </c:pt>
                <c:pt idx="25">
                  <c:v>39.813346612003187</c:v>
                </c:pt>
                <c:pt idx="26">
                  <c:v>69.235893410102534</c:v>
                </c:pt>
                <c:pt idx="27">
                  <c:v>83.11524523120093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DF4-B645-8DF9-FC9DB445C116}"/>
            </c:ext>
          </c:extLst>
        </c:ser>
        <c:ser>
          <c:idx val="2"/>
          <c:order val="2"/>
          <c:tx>
            <c:v>Depth, h (m)</c:v>
          </c:tx>
          <c:spPr>
            <a:ln w="28575">
              <a:noFill/>
            </a:ln>
          </c:spPr>
          <c:xVal>
            <c:numRef>
              <c:f>'USB_X-sec'!$B$4:$B$31</c:f>
              <c:numCache>
                <c:formatCode>0</c:formatCode>
                <c:ptCount val="28"/>
                <c:pt idx="0">
                  <c:v>0</c:v>
                </c:pt>
                <c:pt idx="1">
                  <c:v>789.99999999999204</c:v>
                </c:pt>
                <c:pt idx="2">
                  <c:v>1734.9999999999995</c:v>
                </c:pt>
                <c:pt idx="3">
                  <c:v>2834.9999999999936</c:v>
                </c:pt>
                <c:pt idx="4">
                  <c:v>4300</c:v>
                </c:pt>
                <c:pt idx="5">
                  <c:v>4935.0000000000018</c:v>
                </c:pt>
                <c:pt idx="6">
                  <c:v>5894.9999999999964</c:v>
                </c:pt>
                <c:pt idx="7">
                  <c:v>6869.99999999999</c:v>
                </c:pt>
                <c:pt idx="8">
                  <c:v>7980.0000000000036</c:v>
                </c:pt>
                <c:pt idx="9">
                  <c:v>9280.0000000000018</c:v>
                </c:pt>
                <c:pt idx="10">
                  <c:v>10559.999999999995</c:v>
                </c:pt>
                <c:pt idx="11">
                  <c:v>14519.999999999996</c:v>
                </c:pt>
                <c:pt idx="12">
                  <c:v>17919.999999999996</c:v>
                </c:pt>
                <c:pt idx="13">
                  <c:v>20419.999999999996</c:v>
                </c:pt>
                <c:pt idx="14">
                  <c:v>23610</c:v>
                </c:pt>
                <c:pt idx="15">
                  <c:v>26559.999999999996</c:v>
                </c:pt>
                <c:pt idx="16">
                  <c:v>29320</c:v>
                </c:pt>
                <c:pt idx="17">
                  <c:v>30930</c:v>
                </c:pt>
                <c:pt idx="18">
                  <c:v>33430</c:v>
                </c:pt>
                <c:pt idx="19">
                  <c:v>36129.999999999993</c:v>
                </c:pt>
                <c:pt idx="20">
                  <c:v>39050</c:v>
                </c:pt>
                <c:pt idx="21">
                  <c:v>42410</c:v>
                </c:pt>
                <c:pt idx="22">
                  <c:v>46449.999999999993</c:v>
                </c:pt>
                <c:pt idx="23">
                  <c:v>49039.999999999993</c:v>
                </c:pt>
                <c:pt idx="24">
                  <c:v>51410</c:v>
                </c:pt>
                <c:pt idx="25">
                  <c:v>54610</c:v>
                </c:pt>
                <c:pt idx="26">
                  <c:v>57849.999999999993</c:v>
                </c:pt>
                <c:pt idx="27">
                  <c:v>60849.999999999993</c:v>
                </c:pt>
              </c:numCache>
            </c:numRef>
          </c:xVal>
          <c:yVal>
            <c:numRef>
              <c:f>'USB_X-sec'!$E$4:$E$31</c:f>
              <c:numCache>
                <c:formatCode>0.0</c:formatCode>
                <c:ptCount val="28"/>
                <c:pt idx="0">
                  <c:v>2.3400650470084177</c:v>
                </c:pt>
                <c:pt idx="1">
                  <c:v>2.1694756053358266</c:v>
                </c:pt>
                <c:pt idx="2">
                  <c:v>2.6001423184810926</c:v>
                </c:pt>
                <c:pt idx="3">
                  <c:v>5.5456292639917955</c:v>
                </c:pt>
                <c:pt idx="5">
                  <c:v>4.512771036953775</c:v>
                </c:pt>
                <c:pt idx="6">
                  <c:v>2.8170447533426022</c:v>
                </c:pt>
                <c:pt idx="7">
                  <c:v>2.5099933465926263</c:v>
                </c:pt>
                <c:pt idx="8">
                  <c:v>4.69930091062814</c:v>
                </c:pt>
                <c:pt idx="9">
                  <c:v>5.1168418558929734</c:v>
                </c:pt>
                <c:pt idx="10">
                  <c:v>4.2596120931029988</c:v>
                </c:pt>
                <c:pt idx="11">
                  <c:v>4.5352394856324629</c:v>
                </c:pt>
                <c:pt idx="12">
                  <c:v>4.6859182470889547</c:v>
                </c:pt>
                <c:pt idx="13">
                  <c:v>4.6992873255161935</c:v>
                </c:pt>
                <c:pt idx="14">
                  <c:v>4.6778993102033199</c:v>
                </c:pt>
                <c:pt idx="15">
                  <c:v>7.1818953038281199</c:v>
                </c:pt>
                <c:pt idx="16">
                  <c:v>4.0803462528863781</c:v>
                </c:pt>
                <c:pt idx="17">
                  <c:v>5.3344543688278421</c:v>
                </c:pt>
                <c:pt idx="18">
                  <c:v>4.207044902256933</c:v>
                </c:pt>
                <c:pt idx="19">
                  <c:v>5.2214390246942513</c:v>
                </c:pt>
                <c:pt idx="20">
                  <c:v>4.2539514632899404</c:v>
                </c:pt>
                <c:pt idx="21">
                  <c:v>3.4527187687811427</c:v>
                </c:pt>
                <c:pt idx="22">
                  <c:v>4.6363174310291875</c:v>
                </c:pt>
                <c:pt idx="23">
                  <c:v>5.3219909302728219</c:v>
                </c:pt>
                <c:pt idx="24">
                  <c:v>2.5708660216905797</c:v>
                </c:pt>
                <c:pt idx="25">
                  <c:v>2.9979441023230846</c:v>
                </c:pt>
                <c:pt idx="26">
                  <c:v>3.6790851647582463</c:v>
                </c:pt>
                <c:pt idx="27">
                  <c:v>1.6497867218771576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DF4-B645-8DF9-FC9DB445C116}"/>
            </c:ext>
          </c:extLst>
        </c:ser>
        <c:ser>
          <c:idx val="3"/>
          <c:order val="3"/>
          <c:spPr>
            <a:ln w="28575">
              <a:solidFill>
                <a:schemeClr val="accent1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'USB_X-sec'!$B$4:$B$31</c:f>
              <c:numCache>
                <c:formatCode>0</c:formatCode>
                <c:ptCount val="28"/>
                <c:pt idx="0">
                  <c:v>0</c:v>
                </c:pt>
                <c:pt idx="1">
                  <c:v>789.99999999999204</c:v>
                </c:pt>
                <c:pt idx="2">
                  <c:v>1734.9999999999995</c:v>
                </c:pt>
                <c:pt idx="3">
                  <c:v>2834.9999999999936</c:v>
                </c:pt>
                <c:pt idx="4">
                  <c:v>4300</c:v>
                </c:pt>
                <c:pt idx="5">
                  <c:v>4935.0000000000018</c:v>
                </c:pt>
                <c:pt idx="6">
                  <c:v>5894.9999999999964</c:v>
                </c:pt>
                <c:pt idx="7">
                  <c:v>6869.99999999999</c:v>
                </c:pt>
                <c:pt idx="8">
                  <c:v>7980.0000000000036</c:v>
                </c:pt>
                <c:pt idx="9">
                  <c:v>9280.0000000000018</c:v>
                </c:pt>
                <c:pt idx="10">
                  <c:v>10559.999999999995</c:v>
                </c:pt>
                <c:pt idx="11">
                  <c:v>14519.999999999996</c:v>
                </c:pt>
                <c:pt idx="12">
                  <c:v>17919.999999999996</c:v>
                </c:pt>
                <c:pt idx="13">
                  <c:v>20419.999999999996</c:v>
                </c:pt>
                <c:pt idx="14">
                  <c:v>23610</c:v>
                </c:pt>
                <c:pt idx="15">
                  <c:v>26559.999999999996</c:v>
                </c:pt>
                <c:pt idx="16">
                  <c:v>29320</c:v>
                </c:pt>
                <c:pt idx="17">
                  <c:v>30930</c:v>
                </c:pt>
                <c:pt idx="18">
                  <c:v>33430</c:v>
                </c:pt>
                <c:pt idx="19">
                  <c:v>36129.999999999993</c:v>
                </c:pt>
                <c:pt idx="20">
                  <c:v>39050</c:v>
                </c:pt>
                <c:pt idx="21">
                  <c:v>42410</c:v>
                </c:pt>
                <c:pt idx="22">
                  <c:v>46449.999999999993</c:v>
                </c:pt>
                <c:pt idx="23">
                  <c:v>49039.999999999993</c:v>
                </c:pt>
                <c:pt idx="24">
                  <c:v>51410</c:v>
                </c:pt>
                <c:pt idx="25">
                  <c:v>54610</c:v>
                </c:pt>
                <c:pt idx="26">
                  <c:v>57849.999999999993</c:v>
                </c:pt>
                <c:pt idx="27">
                  <c:v>60849.999999999993</c:v>
                </c:pt>
              </c:numCache>
            </c:numRef>
          </c:xVal>
          <c:yVal>
            <c:numRef>
              <c:f>'USB_X-sec'!$F$4:$F$31</c:f>
              <c:numCache>
                <c:formatCode>0</c:formatCode>
                <c:ptCount val="28"/>
                <c:pt idx="0">
                  <c:v>1700</c:v>
                </c:pt>
                <c:pt idx="1">
                  <c:v>1431.7380425543702</c:v>
                </c:pt>
                <c:pt idx="2">
                  <c:v>1165.8545506779801</c:v>
                </c:pt>
                <c:pt idx="3">
                  <c:v>917.89149110017559</c:v>
                </c:pt>
                <c:pt idx="4">
                  <c:v>667.54107325569009</c:v>
                </c:pt>
                <c:pt idx="5">
                  <c:v>658.65823304596938</c:v>
                </c:pt>
                <c:pt idx="6">
                  <c:v>642.22687401696828</c:v>
                </c:pt>
                <c:pt idx="7">
                  <c:v>625.95828584292042</c:v>
                </c:pt>
                <c:pt idx="8">
                  <c:v>607.93818447764022</c:v>
                </c:pt>
                <c:pt idx="9">
                  <c:v>587.49203014435727</c:v>
                </c:pt>
                <c:pt idx="10">
                  <c:v>568.03240587369703</c:v>
                </c:pt>
                <c:pt idx="11">
                  <c:v>511.81741155138417</c:v>
                </c:pt>
                <c:pt idx="12">
                  <c:v>468.0121509560654</c:v>
                </c:pt>
                <c:pt idx="13">
                  <c:v>438.2128650030748</c:v>
                </c:pt>
                <c:pt idx="14">
                  <c:v>402.92781107565702</c:v>
                </c:pt>
                <c:pt idx="15">
                  <c:v>372.83122528266819</c:v>
                </c:pt>
                <c:pt idx="16">
                  <c:v>346.7119289286959</c:v>
                </c:pt>
                <c:pt idx="17">
                  <c:v>332.32913160827098</c:v>
                </c:pt>
                <c:pt idx="18">
                  <c:v>311.16905958220605</c:v>
                </c:pt>
                <c:pt idx="19">
                  <c:v>289.82686656296727</c:v>
                </c:pt>
                <c:pt idx="20">
                  <c:v>268.39012909661244</c:v>
                </c:pt>
                <c:pt idx="21">
                  <c:v>245.67771489644016</c:v>
                </c:pt>
                <c:pt idx="22">
                  <c:v>220.89882372204204</c:v>
                </c:pt>
                <c:pt idx="23">
                  <c:v>206.34445638726811</c:v>
                </c:pt>
                <c:pt idx="24">
                  <c:v>193.86818506291573</c:v>
                </c:pt>
                <c:pt idx="25">
                  <c:v>178.21094686565152</c:v>
                </c:pt>
                <c:pt idx="26">
                  <c:v>163.64587354044761</c:v>
                </c:pt>
                <c:pt idx="27">
                  <c:v>151.22327953259401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DF4-B645-8DF9-FC9DB445C116}"/>
            </c:ext>
          </c:extLst>
        </c:ser>
        <c:ser>
          <c:idx val="4"/>
          <c:order val="4"/>
          <c:spPr>
            <a:ln w="28575">
              <a:solidFill>
                <a:schemeClr val="accent2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'USB_X-sec'!$B$4:$B$31</c:f>
              <c:numCache>
                <c:formatCode>0</c:formatCode>
                <c:ptCount val="28"/>
                <c:pt idx="0">
                  <c:v>0</c:v>
                </c:pt>
                <c:pt idx="1">
                  <c:v>789.99999999999204</c:v>
                </c:pt>
                <c:pt idx="2">
                  <c:v>1734.9999999999995</c:v>
                </c:pt>
                <c:pt idx="3">
                  <c:v>2834.9999999999936</c:v>
                </c:pt>
                <c:pt idx="4">
                  <c:v>4300</c:v>
                </c:pt>
                <c:pt idx="5">
                  <c:v>4935.0000000000018</c:v>
                </c:pt>
                <c:pt idx="6">
                  <c:v>5894.9999999999964</c:v>
                </c:pt>
                <c:pt idx="7">
                  <c:v>6869.99999999999</c:v>
                </c:pt>
                <c:pt idx="8">
                  <c:v>7980.0000000000036</c:v>
                </c:pt>
                <c:pt idx="9">
                  <c:v>9280.0000000000018</c:v>
                </c:pt>
                <c:pt idx="10">
                  <c:v>10559.999999999995</c:v>
                </c:pt>
                <c:pt idx="11">
                  <c:v>14519.999999999996</c:v>
                </c:pt>
                <c:pt idx="12">
                  <c:v>17919.999999999996</c:v>
                </c:pt>
                <c:pt idx="13">
                  <c:v>20419.999999999996</c:v>
                </c:pt>
                <c:pt idx="14">
                  <c:v>23610</c:v>
                </c:pt>
                <c:pt idx="15">
                  <c:v>26559.999999999996</c:v>
                </c:pt>
                <c:pt idx="16">
                  <c:v>29320</c:v>
                </c:pt>
                <c:pt idx="17">
                  <c:v>30930</c:v>
                </c:pt>
                <c:pt idx="18">
                  <c:v>33430</c:v>
                </c:pt>
                <c:pt idx="19">
                  <c:v>36129.999999999993</c:v>
                </c:pt>
                <c:pt idx="20">
                  <c:v>39050</c:v>
                </c:pt>
                <c:pt idx="21">
                  <c:v>42410</c:v>
                </c:pt>
                <c:pt idx="22">
                  <c:v>46449.999999999993</c:v>
                </c:pt>
                <c:pt idx="23">
                  <c:v>49039.999999999993</c:v>
                </c:pt>
                <c:pt idx="24">
                  <c:v>51410</c:v>
                </c:pt>
                <c:pt idx="25">
                  <c:v>54610</c:v>
                </c:pt>
                <c:pt idx="26">
                  <c:v>57849.999999999993</c:v>
                </c:pt>
                <c:pt idx="27">
                  <c:v>60849.999999999993</c:v>
                </c:pt>
              </c:numCache>
            </c:numRef>
          </c:xVal>
          <c:yVal>
            <c:numRef>
              <c:f>'USB_X-sec'!$G$4:$G$31</c:f>
              <c:numCache>
                <c:formatCode>0</c:formatCode>
                <c:ptCount val="28"/>
                <c:pt idx="0">
                  <c:v>800</c:v>
                </c:pt>
                <c:pt idx="1">
                  <c:v>583.24756013410081</c:v>
                </c:pt>
                <c:pt idx="2">
                  <c:v>399.65901764283603</c:v>
                </c:pt>
                <c:pt idx="3">
                  <c:v>257.39496337629674</c:v>
                </c:pt>
                <c:pt idx="4">
                  <c:v>143.25291832919459</c:v>
                </c:pt>
                <c:pt idx="5">
                  <c:v>141.05384847300684</c:v>
                </c:pt>
                <c:pt idx="6">
                  <c:v>138.31723963416209</c:v>
                </c:pt>
                <c:pt idx="7">
                  <c:v>135.59221001876477</c:v>
                </c:pt>
                <c:pt idx="8">
                  <c:v>132.5551604916356</c:v>
                </c:pt>
                <c:pt idx="9">
                  <c:v>129.08463211423006</c:v>
                </c:pt>
                <c:pt idx="10">
                  <c:v>125.75628692630161</c:v>
                </c:pt>
                <c:pt idx="11">
                  <c:v>115.99295733538558</c:v>
                </c:pt>
                <c:pt idx="12">
                  <c:v>108.21735181548362</c:v>
                </c:pt>
                <c:pt idx="13">
                  <c:v>102.83454252620942</c:v>
                </c:pt>
                <c:pt idx="14">
                  <c:v>96.353071464895962</c:v>
                </c:pt>
                <c:pt idx="15">
                  <c:v>90.723388540882382</c:v>
                </c:pt>
                <c:pt idx="16">
                  <c:v>85.754508361709952</c:v>
                </c:pt>
                <c:pt idx="17">
                  <c:v>82.982647315735292</c:v>
                </c:pt>
                <c:pt idx="18">
                  <c:v>78.855030465700779</c:v>
                </c:pt>
                <c:pt idx="19">
                  <c:v>74.627499737675421</c:v>
                </c:pt>
                <c:pt idx="20">
                  <c:v>70.310224677951155</c:v>
                </c:pt>
                <c:pt idx="21">
                  <c:v>65.650538491022317</c:v>
                </c:pt>
                <c:pt idx="22">
                  <c:v>60.454851096487033</c:v>
                </c:pt>
                <c:pt idx="23">
                  <c:v>57.342363618634785</c:v>
                </c:pt>
                <c:pt idx="24">
                  <c:v>54.634870556586101</c:v>
                </c:pt>
                <c:pt idx="25">
                  <c:v>51.1808895468142</c:v>
                </c:pt>
                <c:pt idx="26">
                  <c:v>47.906143949069225</c:v>
                </c:pt>
                <c:pt idx="27">
                  <c:v>45.061096663418347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DF4-B645-8DF9-FC9DB445C116}"/>
            </c:ext>
          </c:extLst>
        </c:ser>
        <c:ser>
          <c:idx val="5"/>
          <c:order val="5"/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'USB_X-sec'!$B$4:$B$31</c:f>
              <c:numCache>
                <c:formatCode>0</c:formatCode>
                <c:ptCount val="28"/>
                <c:pt idx="0">
                  <c:v>0</c:v>
                </c:pt>
                <c:pt idx="1">
                  <c:v>789.99999999999204</c:v>
                </c:pt>
                <c:pt idx="2">
                  <c:v>1734.9999999999995</c:v>
                </c:pt>
                <c:pt idx="3">
                  <c:v>2834.9999999999936</c:v>
                </c:pt>
                <c:pt idx="4">
                  <c:v>4300</c:v>
                </c:pt>
                <c:pt idx="5">
                  <c:v>4935.0000000000018</c:v>
                </c:pt>
                <c:pt idx="6">
                  <c:v>5894.9999999999964</c:v>
                </c:pt>
                <c:pt idx="7">
                  <c:v>6869.99999999999</c:v>
                </c:pt>
                <c:pt idx="8">
                  <c:v>7980.0000000000036</c:v>
                </c:pt>
                <c:pt idx="9">
                  <c:v>9280.0000000000018</c:v>
                </c:pt>
                <c:pt idx="10">
                  <c:v>10559.999999999995</c:v>
                </c:pt>
                <c:pt idx="11">
                  <c:v>14519.999999999996</c:v>
                </c:pt>
                <c:pt idx="12">
                  <c:v>17919.999999999996</c:v>
                </c:pt>
                <c:pt idx="13">
                  <c:v>20419.999999999996</c:v>
                </c:pt>
                <c:pt idx="14">
                  <c:v>23610</c:v>
                </c:pt>
                <c:pt idx="15">
                  <c:v>26559.999999999996</c:v>
                </c:pt>
                <c:pt idx="16">
                  <c:v>29320</c:v>
                </c:pt>
                <c:pt idx="17">
                  <c:v>30930</c:v>
                </c:pt>
                <c:pt idx="18">
                  <c:v>33430</c:v>
                </c:pt>
                <c:pt idx="19">
                  <c:v>36129.999999999993</c:v>
                </c:pt>
                <c:pt idx="20">
                  <c:v>39050</c:v>
                </c:pt>
                <c:pt idx="21">
                  <c:v>42410</c:v>
                </c:pt>
                <c:pt idx="22">
                  <c:v>46449.999999999993</c:v>
                </c:pt>
                <c:pt idx="23">
                  <c:v>49039.999999999993</c:v>
                </c:pt>
                <c:pt idx="24">
                  <c:v>51410</c:v>
                </c:pt>
                <c:pt idx="25">
                  <c:v>54610</c:v>
                </c:pt>
                <c:pt idx="26">
                  <c:v>57849.999999999993</c:v>
                </c:pt>
                <c:pt idx="27">
                  <c:v>60849.999999999993</c:v>
                </c:pt>
              </c:numCache>
            </c:numRef>
          </c:xVal>
          <c:yVal>
            <c:numRef>
              <c:f>'USB_X-sec'!$H$4:$H$31</c:f>
              <c:numCache>
                <c:formatCode>0.00</c:formatCode>
                <c:ptCount val="28"/>
                <c:pt idx="0">
                  <c:v>2.125</c:v>
                </c:pt>
                <c:pt idx="1">
                  <c:v>2.4547690216229685</c:v>
                </c:pt>
                <c:pt idx="2">
                  <c:v>2.9171230954680256</c:v>
                </c:pt>
                <c:pt idx="3">
                  <c:v>3.5660817875378186</c:v>
                </c:pt>
                <c:pt idx="4">
                  <c:v>4.659877655837235</c:v>
                </c:pt>
                <c:pt idx="5">
                  <c:v>4.6695516653841267</c:v>
                </c:pt>
                <c:pt idx="6">
                  <c:v>4.6431440919122329</c:v>
                </c:pt>
                <c:pt idx="7">
                  <c:v>4.616476755975091</c:v>
                </c:pt>
                <c:pt idx="8">
                  <c:v>4.586303409258834</c:v>
                </c:pt>
                <c:pt idx="9">
                  <c:v>4.5512159001582129</c:v>
                </c:pt>
                <c:pt idx="10">
                  <c:v>4.5169304832178092</c:v>
                </c:pt>
                <c:pt idx="11">
                  <c:v>4.4124869587685369</c:v>
                </c:pt>
                <c:pt idx="12">
                  <c:v>4.324742225757392</c:v>
                </c:pt>
                <c:pt idx="13">
                  <c:v>4.261339178821042</c:v>
                </c:pt>
                <c:pt idx="14">
                  <c:v>4.1817848144306904</c:v>
                </c:pt>
                <c:pt idx="15">
                  <c:v>4.109538138719989</c:v>
                </c:pt>
                <c:pt idx="16">
                  <c:v>4.0430752336224165</c:v>
                </c:pt>
                <c:pt idx="17">
                  <c:v>4.004802719101181</c:v>
                </c:pt>
                <c:pt idx="18">
                  <c:v>3.9460901574003433</c:v>
                </c:pt>
                <c:pt idx="19">
                  <c:v>3.8836470145957365</c:v>
                </c:pt>
                <c:pt idx="20">
                  <c:v>3.8172275842659609</c:v>
                </c:pt>
                <c:pt idx="21">
                  <c:v>3.7422041089584739</c:v>
                </c:pt>
                <c:pt idx="22">
                  <c:v>3.6539470318020224</c:v>
                </c:pt>
                <c:pt idx="23">
                  <c:v>3.5984644400010657</c:v>
                </c:pt>
                <c:pt idx="24">
                  <c:v>3.5484331359790398</c:v>
                </c:pt>
                <c:pt idx="25">
                  <c:v>3.4819822094464636</c:v>
                </c:pt>
                <c:pt idx="26">
                  <c:v>3.4159683925808251</c:v>
                </c:pt>
                <c:pt idx="27">
                  <c:v>3.3559609226146643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DF4-B645-8DF9-FC9DB445C1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9481720"/>
        <c:axId val="2108883928"/>
      </c:scatterChart>
      <c:valAx>
        <c:axId val="21394817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2108883928"/>
        <c:crosses val="autoZero"/>
        <c:crossBetween val="midCat"/>
      </c:valAx>
      <c:valAx>
        <c:axId val="2108883928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Characteristic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2139481720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</a:t>
            </a:r>
            <a:r>
              <a:rPr lang="en-US"/>
              <a:t>Maputo Estuary</a:t>
            </a:r>
          </a:p>
        </c:rich>
      </c:tx>
      <c:layout>
        <c:manualLayout>
          <c:xMode val="edge"/>
          <c:yMode val="edge"/>
          <c:x val="0.25576633690019501"/>
          <c:y val="2.70727436093936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362020773044399"/>
          <c:y val="0.189859161334722"/>
          <c:w val="0.64182210557013697"/>
          <c:h val="0.60142490742151999"/>
        </c:manualLayout>
      </c:layout>
      <c:scatterChart>
        <c:scatterStyle val="lineMarker"/>
        <c:varyColors val="0"/>
        <c:ser>
          <c:idx val="0"/>
          <c:order val="0"/>
          <c:tx>
            <c:strRef>
              <c:f>'Maputo_X-sec'!$C$3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xVal>
            <c:numRef>
              <c:f>'Maputo_X-sec'!$B$4:$B$71</c:f>
              <c:numCache>
                <c:formatCode>General</c:formatCode>
                <c:ptCount val="68"/>
                <c:pt idx="0">
                  <c:v>0</c:v>
                </c:pt>
                <c:pt idx="1">
                  <c:v>989</c:v>
                </c:pt>
                <c:pt idx="2">
                  <c:v>1975</c:v>
                </c:pt>
                <c:pt idx="3">
                  <c:v>2028</c:v>
                </c:pt>
                <c:pt idx="4">
                  <c:v>2976</c:v>
                </c:pt>
                <c:pt idx="5">
                  <c:v>4009.0000000000005</c:v>
                </c:pt>
                <c:pt idx="6">
                  <c:v>4960</c:v>
                </c:pt>
                <c:pt idx="7">
                  <c:v>4999</c:v>
                </c:pt>
                <c:pt idx="8">
                  <c:v>5100</c:v>
                </c:pt>
                <c:pt idx="9">
                  <c:v>5919</c:v>
                </c:pt>
                <c:pt idx="10">
                  <c:v>6967</c:v>
                </c:pt>
                <c:pt idx="11">
                  <c:v>7958</c:v>
                </c:pt>
                <c:pt idx="12">
                  <c:v>8010.9999999999991</c:v>
                </c:pt>
                <c:pt idx="13">
                  <c:v>8976</c:v>
                </c:pt>
                <c:pt idx="14">
                  <c:v>9962</c:v>
                </c:pt>
                <c:pt idx="15">
                  <c:v>10026</c:v>
                </c:pt>
                <c:pt idx="16">
                  <c:v>10985</c:v>
                </c:pt>
                <c:pt idx="17">
                  <c:v>12031</c:v>
                </c:pt>
                <c:pt idx="18">
                  <c:v>12989</c:v>
                </c:pt>
                <c:pt idx="19">
                  <c:v>13016</c:v>
                </c:pt>
                <c:pt idx="20">
                  <c:v>13950</c:v>
                </c:pt>
                <c:pt idx="21">
                  <c:v>14995</c:v>
                </c:pt>
                <c:pt idx="22">
                  <c:v>15866</c:v>
                </c:pt>
                <c:pt idx="23">
                  <c:v>16952</c:v>
                </c:pt>
                <c:pt idx="24">
                  <c:v>16992</c:v>
                </c:pt>
                <c:pt idx="25">
                  <c:v>17956</c:v>
                </c:pt>
                <c:pt idx="26">
                  <c:v>19006</c:v>
                </c:pt>
                <c:pt idx="27">
                  <c:v>19800</c:v>
                </c:pt>
                <c:pt idx="28">
                  <c:v>19909</c:v>
                </c:pt>
                <c:pt idx="29">
                  <c:v>20845</c:v>
                </c:pt>
                <c:pt idx="30">
                  <c:v>21971</c:v>
                </c:pt>
                <c:pt idx="31">
                  <c:v>22841</c:v>
                </c:pt>
                <c:pt idx="32">
                  <c:v>22964</c:v>
                </c:pt>
                <c:pt idx="33">
                  <c:v>23982</c:v>
                </c:pt>
                <c:pt idx="34">
                  <c:v>24940</c:v>
                </c:pt>
                <c:pt idx="35">
                  <c:v>25985</c:v>
                </c:pt>
                <c:pt idx="36">
                  <c:v>26862</c:v>
                </c:pt>
                <c:pt idx="37">
                  <c:v>26897</c:v>
                </c:pt>
                <c:pt idx="38">
                  <c:v>27910</c:v>
                </c:pt>
                <c:pt idx="39">
                  <c:v>28942</c:v>
                </c:pt>
                <c:pt idx="40">
                  <c:v>29850</c:v>
                </c:pt>
                <c:pt idx="41">
                  <c:v>29916</c:v>
                </c:pt>
                <c:pt idx="42">
                  <c:v>30960</c:v>
                </c:pt>
                <c:pt idx="43">
                  <c:v>31924</c:v>
                </c:pt>
                <c:pt idx="44">
                  <c:v>32904</c:v>
                </c:pt>
                <c:pt idx="45">
                  <c:v>32965</c:v>
                </c:pt>
                <c:pt idx="46">
                  <c:v>33920</c:v>
                </c:pt>
                <c:pt idx="47">
                  <c:v>34966</c:v>
                </c:pt>
                <c:pt idx="48">
                  <c:v>35870</c:v>
                </c:pt>
                <c:pt idx="49">
                  <c:v>35926</c:v>
                </c:pt>
                <c:pt idx="50">
                  <c:v>36969</c:v>
                </c:pt>
                <c:pt idx="51">
                  <c:v>37847</c:v>
                </c:pt>
                <c:pt idx="52">
                  <c:v>38896</c:v>
                </c:pt>
                <c:pt idx="53">
                  <c:v>38921</c:v>
                </c:pt>
                <c:pt idx="54">
                  <c:v>40027</c:v>
                </c:pt>
                <c:pt idx="55">
                  <c:v>40891</c:v>
                </c:pt>
                <c:pt idx="56">
                  <c:v>41976</c:v>
                </c:pt>
                <c:pt idx="57">
                  <c:v>42026</c:v>
                </c:pt>
                <c:pt idx="58">
                  <c:v>43079</c:v>
                </c:pt>
                <c:pt idx="59">
                  <c:v>43948</c:v>
                </c:pt>
                <c:pt idx="60">
                  <c:v>44937</c:v>
                </c:pt>
                <c:pt idx="61">
                  <c:v>44998</c:v>
                </c:pt>
                <c:pt idx="62">
                  <c:v>46044</c:v>
                </c:pt>
                <c:pt idx="63">
                  <c:v>46993</c:v>
                </c:pt>
                <c:pt idx="64">
                  <c:v>48041</c:v>
                </c:pt>
                <c:pt idx="65">
                  <c:v>48068</c:v>
                </c:pt>
                <c:pt idx="66">
                  <c:v>49054</c:v>
                </c:pt>
                <c:pt idx="67">
                  <c:v>51038</c:v>
                </c:pt>
              </c:numCache>
            </c:numRef>
          </c:xVal>
          <c:yVal>
            <c:numRef>
              <c:f>'Maputo_X-sec'!$C$5:$C$72</c:f>
              <c:numCache>
                <c:formatCode>General</c:formatCode>
                <c:ptCount val="68"/>
                <c:pt idx="1">
                  <c:v>23115</c:v>
                </c:pt>
                <c:pt idx="6">
                  <c:v>5337</c:v>
                </c:pt>
                <c:pt idx="10">
                  <c:v>3360</c:v>
                </c:pt>
                <c:pt idx="13">
                  <c:v>2778</c:v>
                </c:pt>
                <c:pt idx="18">
                  <c:v>2392</c:v>
                </c:pt>
                <c:pt idx="22">
                  <c:v>3192</c:v>
                </c:pt>
                <c:pt idx="27">
                  <c:v>1810</c:v>
                </c:pt>
                <c:pt idx="31">
                  <c:v>1660</c:v>
                </c:pt>
                <c:pt idx="36">
                  <c:v>1954</c:v>
                </c:pt>
                <c:pt idx="39">
                  <c:v>937</c:v>
                </c:pt>
                <c:pt idx="43">
                  <c:v>842</c:v>
                </c:pt>
                <c:pt idx="47">
                  <c:v>695</c:v>
                </c:pt>
                <c:pt idx="52">
                  <c:v>551</c:v>
                </c:pt>
                <c:pt idx="55">
                  <c:v>505</c:v>
                </c:pt>
                <c:pt idx="59">
                  <c:v>353</c:v>
                </c:pt>
                <c:pt idx="64">
                  <c:v>196</c:v>
                </c:pt>
                <c:pt idx="65">
                  <c:v>592</c:v>
                </c:pt>
                <c:pt idx="66">
                  <c:v>199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9B5-3A42-82DC-E205B859C3EB}"/>
            </c:ext>
          </c:extLst>
        </c:ser>
        <c:ser>
          <c:idx val="1"/>
          <c:order val="1"/>
          <c:tx>
            <c:strRef>
              <c:f>'Maputo_X-sec'!$D$3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'Maputo_X-sec'!$B$4:$B$71</c:f>
              <c:numCache>
                <c:formatCode>General</c:formatCode>
                <c:ptCount val="68"/>
                <c:pt idx="0">
                  <c:v>0</c:v>
                </c:pt>
                <c:pt idx="1">
                  <c:v>989</c:v>
                </c:pt>
                <c:pt idx="2">
                  <c:v>1975</c:v>
                </c:pt>
                <c:pt idx="3">
                  <c:v>2028</c:v>
                </c:pt>
                <c:pt idx="4">
                  <c:v>2976</c:v>
                </c:pt>
                <c:pt idx="5">
                  <c:v>4009.0000000000005</c:v>
                </c:pt>
                <c:pt idx="6">
                  <c:v>4960</c:v>
                </c:pt>
                <c:pt idx="7">
                  <c:v>4999</c:v>
                </c:pt>
                <c:pt idx="8">
                  <c:v>5100</c:v>
                </c:pt>
                <c:pt idx="9">
                  <c:v>5919</c:v>
                </c:pt>
                <c:pt idx="10">
                  <c:v>6967</c:v>
                </c:pt>
                <c:pt idx="11">
                  <c:v>7958</c:v>
                </c:pt>
                <c:pt idx="12">
                  <c:v>8010.9999999999991</c:v>
                </c:pt>
                <c:pt idx="13">
                  <c:v>8976</c:v>
                </c:pt>
                <c:pt idx="14">
                  <c:v>9962</c:v>
                </c:pt>
                <c:pt idx="15">
                  <c:v>10026</c:v>
                </c:pt>
                <c:pt idx="16">
                  <c:v>10985</c:v>
                </c:pt>
                <c:pt idx="17">
                  <c:v>12031</c:v>
                </c:pt>
                <c:pt idx="18">
                  <c:v>12989</c:v>
                </c:pt>
                <c:pt idx="19">
                  <c:v>13016</c:v>
                </c:pt>
                <c:pt idx="20">
                  <c:v>13950</c:v>
                </c:pt>
                <c:pt idx="21">
                  <c:v>14995</c:v>
                </c:pt>
                <c:pt idx="22">
                  <c:v>15866</c:v>
                </c:pt>
                <c:pt idx="23">
                  <c:v>16952</c:v>
                </c:pt>
                <c:pt idx="24">
                  <c:v>16992</c:v>
                </c:pt>
                <c:pt idx="25">
                  <c:v>17956</c:v>
                </c:pt>
                <c:pt idx="26">
                  <c:v>19006</c:v>
                </c:pt>
                <c:pt idx="27">
                  <c:v>19800</c:v>
                </c:pt>
                <c:pt idx="28">
                  <c:v>19909</c:v>
                </c:pt>
                <c:pt idx="29">
                  <c:v>20845</c:v>
                </c:pt>
                <c:pt idx="30">
                  <c:v>21971</c:v>
                </c:pt>
                <c:pt idx="31">
                  <c:v>22841</c:v>
                </c:pt>
                <c:pt idx="32">
                  <c:v>22964</c:v>
                </c:pt>
                <c:pt idx="33">
                  <c:v>23982</c:v>
                </c:pt>
                <c:pt idx="34">
                  <c:v>24940</c:v>
                </c:pt>
                <c:pt idx="35">
                  <c:v>25985</c:v>
                </c:pt>
                <c:pt idx="36">
                  <c:v>26862</c:v>
                </c:pt>
                <c:pt idx="37">
                  <c:v>26897</c:v>
                </c:pt>
                <c:pt idx="38">
                  <c:v>27910</c:v>
                </c:pt>
                <c:pt idx="39">
                  <c:v>28942</c:v>
                </c:pt>
                <c:pt idx="40">
                  <c:v>29850</c:v>
                </c:pt>
                <c:pt idx="41">
                  <c:v>29916</c:v>
                </c:pt>
                <c:pt idx="42">
                  <c:v>30960</c:v>
                </c:pt>
                <c:pt idx="43">
                  <c:v>31924</c:v>
                </c:pt>
                <c:pt idx="44">
                  <c:v>32904</c:v>
                </c:pt>
                <c:pt idx="45">
                  <c:v>32965</c:v>
                </c:pt>
                <c:pt idx="46">
                  <c:v>33920</c:v>
                </c:pt>
                <c:pt idx="47">
                  <c:v>34966</c:v>
                </c:pt>
                <c:pt idx="48">
                  <c:v>35870</c:v>
                </c:pt>
                <c:pt idx="49">
                  <c:v>35926</c:v>
                </c:pt>
                <c:pt idx="50">
                  <c:v>36969</c:v>
                </c:pt>
                <c:pt idx="51">
                  <c:v>37847</c:v>
                </c:pt>
                <c:pt idx="52">
                  <c:v>38896</c:v>
                </c:pt>
                <c:pt idx="53">
                  <c:v>38921</c:v>
                </c:pt>
                <c:pt idx="54">
                  <c:v>40027</c:v>
                </c:pt>
                <c:pt idx="55">
                  <c:v>40891</c:v>
                </c:pt>
                <c:pt idx="56">
                  <c:v>41976</c:v>
                </c:pt>
                <c:pt idx="57">
                  <c:v>42026</c:v>
                </c:pt>
                <c:pt idx="58">
                  <c:v>43079</c:v>
                </c:pt>
                <c:pt idx="59">
                  <c:v>43948</c:v>
                </c:pt>
                <c:pt idx="60">
                  <c:v>44937</c:v>
                </c:pt>
                <c:pt idx="61">
                  <c:v>44998</c:v>
                </c:pt>
                <c:pt idx="62">
                  <c:v>46044</c:v>
                </c:pt>
                <c:pt idx="63">
                  <c:v>46993</c:v>
                </c:pt>
                <c:pt idx="64">
                  <c:v>48041</c:v>
                </c:pt>
                <c:pt idx="65">
                  <c:v>48068</c:v>
                </c:pt>
                <c:pt idx="66">
                  <c:v>49054</c:v>
                </c:pt>
                <c:pt idx="67">
                  <c:v>51038</c:v>
                </c:pt>
              </c:numCache>
            </c:numRef>
          </c:xVal>
          <c:yVal>
            <c:numRef>
              <c:f>'Maputo_X-sec'!$D$4:$D$71</c:f>
              <c:numCache>
                <c:formatCode>General</c:formatCode>
                <c:ptCount val="68"/>
                <c:pt idx="0">
                  <c:v>8859</c:v>
                </c:pt>
                <c:pt idx="1">
                  <c:v>7332</c:v>
                </c:pt>
                <c:pt idx="3">
                  <c:v>4925</c:v>
                </c:pt>
                <c:pt idx="4">
                  <c:v>2918</c:v>
                </c:pt>
                <c:pt idx="5">
                  <c:v>1463</c:v>
                </c:pt>
                <c:pt idx="6">
                  <c:v>982</c:v>
                </c:pt>
                <c:pt idx="9">
                  <c:v>884</c:v>
                </c:pt>
                <c:pt idx="10">
                  <c:v>883</c:v>
                </c:pt>
                <c:pt idx="12">
                  <c:v>746</c:v>
                </c:pt>
                <c:pt idx="13">
                  <c:v>919</c:v>
                </c:pt>
                <c:pt idx="15">
                  <c:v>998</c:v>
                </c:pt>
                <c:pt idx="16">
                  <c:v>936</c:v>
                </c:pt>
                <c:pt idx="17">
                  <c:v>843</c:v>
                </c:pt>
                <c:pt idx="18">
                  <c:v>742</c:v>
                </c:pt>
                <c:pt idx="20">
                  <c:v>742</c:v>
                </c:pt>
                <c:pt idx="21">
                  <c:v>654</c:v>
                </c:pt>
                <c:pt idx="22">
                  <c:v>601</c:v>
                </c:pt>
                <c:pt idx="24">
                  <c:v>395</c:v>
                </c:pt>
                <c:pt idx="25">
                  <c:v>447</c:v>
                </c:pt>
                <c:pt idx="26">
                  <c:v>496</c:v>
                </c:pt>
                <c:pt idx="27">
                  <c:v>707</c:v>
                </c:pt>
                <c:pt idx="29">
                  <c:v>610</c:v>
                </c:pt>
                <c:pt idx="30">
                  <c:v>401</c:v>
                </c:pt>
                <c:pt idx="31">
                  <c:v>354</c:v>
                </c:pt>
                <c:pt idx="33">
                  <c:v>454</c:v>
                </c:pt>
                <c:pt idx="34">
                  <c:v>400</c:v>
                </c:pt>
                <c:pt idx="35">
                  <c:v>353</c:v>
                </c:pt>
                <c:pt idx="36">
                  <c:v>408</c:v>
                </c:pt>
                <c:pt idx="38">
                  <c:v>407</c:v>
                </c:pt>
                <c:pt idx="39">
                  <c:v>200</c:v>
                </c:pt>
                <c:pt idx="41">
                  <c:v>358</c:v>
                </c:pt>
                <c:pt idx="42">
                  <c:v>303</c:v>
                </c:pt>
                <c:pt idx="43">
                  <c:v>350</c:v>
                </c:pt>
                <c:pt idx="45">
                  <c:v>256</c:v>
                </c:pt>
                <c:pt idx="46">
                  <c:v>199</c:v>
                </c:pt>
                <c:pt idx="47">
                  <c:v>183</c:v>
                </c:pt>
                <c:pt idx="49">
                  <c:v>179</c:v>
                </c:pt>
                <c:pt idx="50">
                  <c:v>142</c:v>
                </c:pt>
                <c:pt idx="51">
                  <c:v>178</c:v>
                </c:pt>
                <c:pt idx="52">
                  <c:v>182</c:v>
                </c:pt>
                <c:pt idx="54">
                  <c:v>151</c:v>
                </c:pt>
                <c:pt idx="55">
                  <c:v>101</c:v>
                </c:pt>
                <c:pt idx="57">
                  <c:v>99</c:v>
                </c:pt>
                <c:pt idx="58">
                  <c:v>122</c:v>
                </c:pt>
                <c:pt idx="59">
                  <c:v>101</c:v>
                </c:pt>
                <c:pt idx="61">
                  <c:v>112</c:v>
                </c:pt>
                <c:pt idx="62">
                  <c:v>103</c:v>
                </c:pt>
                <c:pt idx="63">
                  <c:v>61</c:v>
                </c:pt>
                <c:pt idx="64">
                  <c:v>60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9B5-3A42-82DC-E205B859C3EB}"/>
            </c:ext>
          </c:extLst>
        </c:ser>
        <c:ser>
          <c:idx val="2"/>
          <c:order val="2"/>
          <c:tx>
            <c:v>Depth, h (m)</c:v>
          </c:tx>
          <c:spPr>
            <a:ln w="28575">
              <a:noFill/>
            </a:ln>
          </c:spPr>
          <c:marker>
            <c:symbol val="triangle"/>
            <c:size val="7"/>
          </c:marker>
          <c:xVal>
            <c:numRef>
              <c:f>'Maputo_X-sec'!$B$4:$B$71</c:f>
              <c:numCache>
                <c:formatCode>General</c:formatCode>
                <c:ptCount val="68"/>
                <c:pt idx="0">
                  <c:v>0</c:v>
                </c:pt>
                <c:pt idx="1">
                  <c:v>989</c:v>
                </c:pt>
                <c:pt idx="2">
                  <c:v>1975</c:v>
                </c:pt>
                <c:pt idx="3">
                  <c:v>2028</c:v>
                </c:pt>
                <c:pt idx="4">
                  <c:v>2976</c:v>
                </c:pt>
                <c:pt idx="5">
                  <c:v>4009.0000000000005</c:v>
                </c:pt>
                <c:pt idx="6">
                  <c:v>4960</c:v>
                </c:pt>
                <c:pt idx="7">
                  <c:v>4999</c:v>
                </c:pt>
                <c:pt idx="8">
                  <c:v>5100</c:v>
                </c:pt>
                <c:pt idx="9">
                  <c:v>5919</c:v>
                </c:pt>
                <c:pt idx="10">
                  <c:v>6967</c:v>
                </c:pt>
                <c:pt idx="11">
                  <c:v>7958</c:v>
                </c:pt>
                <c:pt idx="12">
                  <c:v>8010.9999999999991</c:v>
                </c:pt>
                <c:pt idx="13">
                  <c:v>8976</c:v>
                </c:pt>
                <c:pt idx="14">
                  <c:v>9962</c:v>
                </c:pt>
                <c:pt idx="15">
                  <c:v>10026</c:v>
                </c:pt>
                <c:pt idx="16">
                  <c:v>10985</c:v>
                </c:pt>
                <c:pt idx="17">
                  <c:v>12031</c:v>
                </c:pt>
                <c:pt idx="18">
                  <c:v>12989</c:v>
                </c:pt>
                <c:pt idx="19">
                  <c:v>13016</c:v>
                </c:pt>
                <c:pt idx="20">
                  <c:v>13950</c:v>
                </c:pt>
                <c:pt idx="21">
                  <c:v>14995</c:v>
                </c:pt>
                <c:pt idx="22">
                  <c:v>15866</c:v>
                </c:pt>
                <c:pt idx="23">
                  <c:v>16952</c:v>
                </c:pt>
                <c:pt idx="24">
                  <c:v>16992</c:v>
                </c:pt>
                <c:pt idx="25">
                  <c:v>17956</c:v>
                </c:pt>
                <c:pt idx="26">
                  <c:v>19006</c:v>
                </c:pt>
                <c:pt idx="27">
                  <c:v>19800</c:v>
                </c:pt>
                <c:pt idx="28">
                  <c:v>19909</c:v>
                </c:pt>
                <c:pt idx="29">
                  <c:v>20845</c:v>
                </c:pt>
                <c:pt idx="30">
                  <c:v>21971</c:v>
                </c:pt>
                <c:pt idx="31">
                  <c:v>22841</c:v>
                </c:pt>
                <c:pt idx="32">
                  <c:v>22964</c:v>
                </c:pt>
                <c:pt idx="33">
                  <c:v>23982</c:v>
                </c:pt>
                <c:pt idx="34">
                  <c:v>24940</c:v>
                </c:pt>
                <c:pt idx="35">
                  <c:v>25985</c:v>
                </c:pt>
                <c:pt idx="36">
                  <c:v>26862</c:v>
                </c:pt>
                <c:pt idx="37">
                  <c:v>26897</c:v>
                </c:pt>
                <c:pt idx="38">
                  <c:v>27910</c:v>
                </c:pt>
                <c:pt idx="39">
                  <c:v>28942</c:v>
                </c:pt>
                <c:pt idx="40">
                  <c:v>29850</c:v>
                </c:pt>
                <c:pt idx="41">
                  <c:v>29916</c:v>
                </c:pt>
                <c:pt idx="42">
                  <c:v>30960</c:v>
                </c:pt>
                <c:pt idx="43">
                  <c:v>31924</c:v>
                </c:pt>
                <c:pt idx="44">
                  <c:v>32904</c:v>
                </c:pt>
                <c:pt idx="45">
                  <c:v>32965</c:v>
                </c:pt>
                <c:pt idx="46">
                  <c:v>33920</c:v>
                </c:pt>
                <c:pt idx="47">
                  <c:v>34966</c:v>
                </c:pt>
                <c:pt idx="48">
                  <c:v>35870</c:v>
                </c:pt>
                <c:pt idx="49">
                  <c:v>35926</c:v>
                </c:pt>
                <c:pt idx="50">
                  <c:v>36969</c:v>
                </c:pt>
                <c:pt idx="51">
                  <c:v>37847</c:v>
                </c:pt>
                <c:pt idx="52">
                  <c:v>38896</c:v>
                </c:pt>
                <c:pt idx="53">
                  <c:v>38921</c:v>
                </c:pt>
                <c:pt idx="54">
                  <c:v>40027</c:v>
                </c:pt>
                <c:pt idx="55">
                  <c:v>40891</c:v>
                </c:pt>
                <c:pt idx="56">
                  <c:v>41976</c:v>
                </c:pt>
                <c:pt idx="57">
                  <c:v>42026</c:v>
                </c:pt>
                <c:pt idx="58">
                  <c:v>43079</c:v>
                </c:pt>
                <c:pt idx="59">
                  <c:v>43948</c:v>
                </c:pt>
                <c:pt idx="60">
                  <c:v>44937</c:v>
                </c:pt>
                <c:pt idx="61">
                  <c:v>44998</c:v>
                </c:pt>
                <c:pt idx="62">
                  <c:v>46044</c:v>
                </c:pt>
                <c:pt idx="63">
                  <c:v>46993</c:v>
                </c:pt>
                <c:pt idx="64">
                  <c:v>48041</c:v>
                </c:pt>
                <c:pt idx="65">
                  <c:v>48068</c:v>
                </c:pt>
                <c:pt idx="66">
                  <c:v>49054</c:v>
                </c:pt>
                <c:pt idx="67">
                  <c:v>51038</c:v>
                </c:pt>
              </c:numCache>
            </c:numRef>
          </c:xVal>
          <c:yVal>
            <c:numRef>
              <c:f>'Maputo_X-sec'!$E$4:$E$71</c:f>
              <c:numCache>
                <c:formatCode>General</c:formatCode>
                <c:ptCount val="68"/>
                <c:pt idx="2" formatCode="0.00">
                  <c:v>4.59</c:v>
                </c:pt>
                <c:pt idx="7" formatCode="0.00">
                  <c:v>5.29</c:v>
                </c:pt>
                <c:pt idx="11" formatCode="0.00">
                  <c:v>4.0199999999999996</c:v>
                </c:pt>
                <c:pt idx="14" formatCode="0.00">
                  <c:v>2.76</c:v>
                </c:pt>
                <c:pt idx="19" formatCode="0.00">
                  <c:v>2.8</c:v>
                </c:pt>
                <c:pt idx="23" formatCode="0.00">
                  <c:v>5.93</c:v>
                </c:pt>
                <c:pt idx="28" formatCode="0.00">
                  <c:v>2.9</c:v>
                </c:pt>
                <c:pt idx="32" formatCode="0.00">
                  <c:v>5.42</c:v>
                </c:pt>
                <c:pt idx="37" formatCode="0.00">
                  <c:v>3.94</c:v>
                </c:pt>
                <c:pt idx="40" formatCode="0.00">
                  <c:v>4.18</c:v>
                </c:pt>
                <c:pt idx="44" formatCode="0.00">
                  <c:v>2.37</c:v>
                </c:pt>
                <c:pt idx="48" formatCode="0.00">
                  <c:v>3.91</c:v>
                </c:pt>
                <c:pt idx="53" formatCode="0.00">
                  <c:v>2.73</c:v>
                </c:pt>
                <c:pt idx="56" formatCode="0.00">
                  <c:v>3.02</c:v>
                </c:pt>
                <c:pt idx="60" formatCode="0.00">
                  <c:v>3.07</c:v>
                </c:pt>
                <c:pt idx="65" formatCode="0.00">
                  <c:v>2.4900000000000002</c:v>
                </c:pt>
                <c:pt idx="66" formatCode="0.00">
                  <c:v>3.93</c:v>
                </c:pt>
                <c:pt idx="67" formatCode="0.00">
                  <c:v>2.64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9B5-3A42-82DC-E205B859C3EB}"/>
            </c:ext>
          </c:extLst>
        </c:ser>
        <c:ser>
          <c:idx val="3"/>
          <c:order val="3"/>
          <c:spPr>
            <a:ln w="28575">
              <a:solidFill>
                <a:srgbClr val="C00000"/>
              </a:solidFill>
            </a:ln>
          </c:spPr>
          <c:marker>
            <c:symbol val="none"/>
          </c:marker>
          <c:xVal>
            <c:numRef>
              <c:f>'Maputo_X-sec'!$B$4:$B$71</c:f>
              <c:numCache>
                <c:formatCode>General</c:formatCode>
                <c:ptCount val="68"/>
                <c:pt idx="0">
                  <c:v>0</c:v>
                </c:pt>
                <c:pt idx="1">
                  <c:v>989</c:v>
                </c:pt>
                <c:pt idx="2">
                  <c:v>1975</c:v>
                </c:pt>
                <c:pt idx="3">
                  <c:v>2028</c:v>
                </c:pt>
                <c:pt idx="4">
                  <c:v>2976</c:v>
                </c:pt>
                <c:pt idx="5">
                  <c:v>4009.0000000000005</c:v>
                </c:pt>
                <c:pt idx="6">
                  <c:v>4960</c:v>
                </c:pt>
                <c:pt idx="7">
                  <c:v>4999</c:v>
                </c:pt>
                <c:pt idx="8">
                  <c:v>5100</c:v>
                </c:pt>
                <c:pt idx="9">
                  <c:v>5919</c:v>
                </c:pt>
                <c:pt idx="10">
                  <c:v>6967</c:v>
                </c:pt>
                <c:pt idx="11">
                  <c:v>7958</c:v>
                </c:pt>
                <c:pt idx="12">
                  <c:v>8010.9999999999991</c:v>
                </c:pt>
                <c:pt idx="13">
                  <c:v>8976</c:v>
                </c:pt>
                <c:pt idx="14">
                  <c:v>9962</c:v>
                </c:pt>
                <c:pt idx="15">
                  <c:v>10026</c:v>
                </c:pt>
                <c:pt idx="16">
                  <c:v>10985</c:v>
                </c:pt>
                <c:pt idx="17">
                  <c:v>12031</c:v>
                </c:pt>
                <c:pt idx="18">
                  <c:v>12989</c:v>
                </c:pt>
                <c:pt idx="19">
                  <c:v>13016</c:v>
                </c:pt>
                <c:pt idx="20">
                  <c:v>13950</c:v>
                </c:pt>
                <c:pt idx="21">
                  <c:v>14995</c:v>
                </c:pt>
                <c:pt idx="22">
                  <c:v>15866</c:v>
                </c:pt>
                <c:pt idx="23">
                  <c:v>16952</c:v>
                </c:pt>
                <c:pt idx="24">
                  <c:v>16992</c:v>
                </c:pt>
                <c:pt idx="25">
                  <c:v>17956</c:v>
                </c:pt>
                <c:pt idx="26">
                  <c:v>19006</c:v>
                </c:pt>
                <c:pt idx="27">
                  <c:v>19800</c:v>
                </c:pt>
                <c:pt idx="28">
                  <c:v>19909</c:v>
                </c:pt>
                <c:pt idx="29">
                  <c:v>20845</c:v>
                </c:pt>
                <c:pt idx="30">
                  <c:v>21971</c:v>
                </c:pt>
                <c:pt idx="31">
                  <c:v>22841</c:v>
                </c:pt>
                <c:pt idx="32">
                  <c:v>22964</c:v>
                </c:pt>
                <c:pt idx="33">
                  <c:v>23982</c:v>
                </c:pt>
                <c:pt idx="34">
                  <c:v>24940</c:v>
                </c:pt>
                <c:pt idx="35">
                  <c:v>25985</c:v>
                </c:pt>
                <c:pt idx="36">
                  <c:v>26862</c:v>
                </c:pt>
                <c:pt idx="37">
                  <c:v>26897</c:v>
                </c:pt>
                <c:pt idx="38">
                  <c:v>27910</c:v>
                </c:pt>
                <c:pt idx="39">
                  <c:v>28942</c:v>
                </c:pt>
                <c:pt idx="40">
                  <c:v>29850</c:v>
                </c:pt>
                <c:pt idx="41">
                  <c:v>29916</c:v>
                </c:pt>
                <c:pt idx="42">
                  <c:v>30960</c:v>
                </c:pt>
                <c:pt idx="43">
                  <c:v>31924</c:v>
                </c:pt>
                <c:pt idx="44">
                  <c:v>32904</c:v>
                </c:pt>
                <c:pt idx="45">
                  <c:v>32965</c:v>
                </c:pt>
                <c:pt idx="46">
                  <c:v>33920</c:v>
                </c:pt>
                <c:pt idx="47">
                  <c:v>34966</c:v>
                </c:pt>
                <c:pt idx="48">
                  <c:v>35870</c:v>
                </c:pt>
                <c:pt idx="49">
                  <c:v>35926</c:v>
                </c:pt>
                <c:pt idx="50">
                  <c:v>36969</c:v>
                </c:pt>
                <c:pt idx="51">
                  <c:v>37847</c:v>
                </c:pt>
                <c:pt idx="52">
                  <c:v>38896</c:v>
                </c:pt>
                <c:pt idx="53">
                  <c:v>38921</c:v>
                </c:pt>
                <c:pt idx="54">
                  <c:v>40027</c:v>
                </c:pt>
                <c:pt idx="55">
                  <c:v>40891</c:v>
                </c:pt>
                <c:pt idx="56">
                  <c:v>41976</c:v>
                </c:pt>
                <c:pt idx="57">
                  <c:v>42026</c:v>
                </c:pt>
                <c:pt idx="58">
                  <c:v>43079</c:v>
                </c:pt>
                <c:pt idx="59">
                  <c:v>43948</c:v>
                </c:pt>
                <c:pt idx="60">
                  <c:v>44937</c:v>
                </c:pt>
                <c:pt idx="61">
                  <c:v>44998</c:v>
                </c:pt>
                <c:pt idx="62">
                  <c:v>46044</c:v>
                </c:pt>
                <c:pt idx="63">
                  <c:v>46993</c:v>
                </c:pt>
                <c:pt idx="64">
                  <c:v>48041</c:v>
                </c:pt>
                <c:pt idx="65">
                  <c:v>48068</c:v>
                </c:pt>
                <c:pt idx="66">
                  <c:v>49054</c:v>
                </c:pt>
                <c:pt idx="67">
                  <c:v>51038</c:v>
                </c:pt>
              </c:numCache>
            </c:numRef>
          </c:xVal>
          <c:yVal>
            <c:numRef>
              <c:f>'Maputo_X-sec'!$G$4:$G$71</c:f>
              <c:numCache>
                <c:formatCode>0</c:formatCode>
                <c:ptCount val="68"/>
                <c:pt idx="0">
                  <c:v>11700</c:v>
                </c:pt>
                <c:pt idx="1">
                  <c:v>7463.6411672211661</c:v>
                </c:pt>
                <c:pt idx="2">
                  <c:v>4767.6883704305119</c:v>
                </c:pt>
                <c:pt idx="3">
                  <c:v>4654.202896043269</c:v>
                </c:pt>
                <c:pt idx="4">
                  <c:v>3024.8501984300369</c:v>
                </c:pt>
                <c:pt idx="5">
                  <c:v>1891.3977661287522</c:v>
                </c:pt>
                <c:pt idx="6">
                  <c:v>1227.5783250655836</c:v>
                </c:pt>
                <c:pt idx="7">
                  <c:v>1206.0084615982273</c:v>
                </c:pt>
                <c:pt idx="8">
                  <c:v>1151.8934004054852</c:v>
                </c:pt>
                <c:pt idx="9">
                  <c:v>1094.1915645653069</c:v>
                </c:pt>
                <c:pt idx="10">
                  <c:v>1024.818776344292</c:v>
                </c:pt>
                <c:pt idx="11">
                  <c:v>963.26983243136431</c:v>
                </c:pt>
                <c:pt idx="12">
                  <c:v>960.08428009532236</c:v>
                </c:pt>
                <c:pt idx="13">
                  <c:v>903.89081422620325</c:v>
                </c:pt>
                <c:pt idx="14">
                  <c:v>849.87014937586184</c:v>
                </c:pt>
                <c:pt idx="15">
                  <c:v>846.4774586833297</c:v>
                </c:pt>
                <c:pt idx="16">
                  <c:v>797.23227452658227</c:v>
                </c:pt>
                <c:pt idx="17">
                  <c:v>746.78033007488796</c:v>
                </c:pt>
                <c:pt idx="18">
                  <c:v>703.37914614121519</c:v>
                </c:pt>
                <c:pt idx="19">
                  <c:v>702.19319476001169</c:v>
                </c:pt>
                <c:pt idx="20">
                  <c:v>662.37613369648238</c:v>
                </c:pt>
                <c:pt idx="21">
                  <c:v>620.49718773265761</c:v>
                </c:pt>
                <c:pt idx="22">
                  <c:v>587.62181686167025</c:v>
                </c:pt>
                <c:pt idx="23">
                  <c:v>549.06046517427728</c:v>
                </c:pt>
                <c:pt idx="24">
                  <c:v>547.68952839634346</c:v>
                </c:pt>
                <c:pt idx="25">
                  <c:v>515.66564073308211</c:v>
                </c:pt>
                <c:pt idx="26">
                  <c:v>482.91157983691386</c:v>
                </c:pt>
                <c:pt idx="27">
                  <c:v>459.53199636482992</c:v>
                </c:pt>
                <c:pt idx="28">
                  <c:v>456.41207394167975</c:v>
                </c:pt>
                <c:pt idx="29">
                  <c:v>430.47793679747605</c:v>
                </c:pt>
                <c:pt idx="30">
                  <c:v>401.2244804810266</c:v>
                </c:pt>
                <c:pt idx="31">
                  <c:v>379.99043158896552</c:v>
                </c:pt>
                <c:pt idx="32">
                  <c:v>377.08045470084284</c:v>
                </c:pt>
                <c:pt idx="33">
                  <c:v>353.83601536448776</c:v>
                </c:pt>
                <c:pt idx="34">
                  <c:v>333.27186635476221</c:v>
                </c:pt>
                <c:pt idx="35">
                  <c:v>312.20064447295209</c:v>
                </c:pt>
                <c:pt idx="36">
                  <c:v>295.5486833584178</c:v>
                </c:pt>
                <c:pt idx="37">
                  <c:v>294.90287722155705</c:v>
                </c:pt>
                <c:pt idx="38">
                  <c:v>276.8106151045572</c:v>
                </c:pt>
                <c:pt idx="39">
                  <c:v>259.51994847161438</c:v>
                </c:pt>
                <c:pt idx="40">
                  <c:v>245.20229712093965</c:v>
                </c:pt>
                <c:pt idx="41">
                  <c:v>244.19292091500404</c:v>
                </c:pt>
                <c:pt idx="42">
                  <c:v>228.76804181649049</c:v>
                </c:pt>
                <c:pt idx="43">
                  <c:v>215.39177352535387</c:v>
                </c:pt>
                <c:pt idx="44">
                  <c:v>202.59493112482352</c:v>
                </c:pt>
                <c:pt idx="45">
                  <c:v>201.82400845503932</c:v>
                </c:pt>
                <c:pt idx="46">
                  <c:v>190.13009956214745</c:v>
                </c:pt>
                <c:pt idx="47">
                  <c:v>178.09793086024587</c:v>
                </c:pt>
                <c:pt idx="48">
                  <c:v>168.31438541395229</c:v>
                </c:pt>
                <c:pt idx="49">
                  <c:v>167.72631478891921</c:v>
                </c:pt>
                <c:pt idx="50">
                  <c:v>157.14140556492507</c:v>
                </c:pt>
                <c:pt idx="51">
                  <c:v>148.75059915856568</c:v>
                </c:pt>
                <c:pt idx="52">
                  <c:v>139.31096216960313</c:v>
                </c:pt>
                <c:pt idx="53">
                  <c:v>139.09345876000307</c:v>
                </c:pt>
                <c:pt idx="54">
                  <c:v>129.80340964473098</c:v>
                </c:pt>
                <c:pt idx="55">
                  <c:v>122.97991783082334</c:v>
                </c:pt>
                <c:pt idx="56">
                  <c:v>114.91682115718278</c:v>
                </c:pt>
                <c:pt idx="57">
                  <c:v>114.55826662431654</c:v>
                </c:pt>
                <c:pt idx="58">
                  <c:v>107.26163881870902</c:v>
                </c:pt>
                <c:pt idx="59">
                  <c:v>101.59136814926511</c:v>
                </c:pt>
                <c:pt idx="60">
                  <c:v>95.501893295541208</c:v>
                </c:pt>
                <c:pt idx="61">
                  <c:v>95.138485513618548</c:v>
                </c:pt>
                <c:pt idx="62">
                  <c:v>89.117753865239507</c:v>
                </c:pt>
                <c:pt idx="63">
                  <c:v>83.985660200735296</c:v>
                </c:pt>
                <c:pt idx="64">
                  <c:v>78.660889285486718</c:v>
                </c:pt>
                <c:pt idx="65">
                  <c:v>78.528260971430754</c:v>
                </c:pt>
                <c:pt idx="66">
                  <c:v>73.835051569972876</c:v>
                </c:pt>
                <c:pt idx="67">
                  <c:v>65.224396107452378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9B5-3A42-82DC-E205B859C3EB}"/>
            </c:ext>
          </c:extLst>
        </c:ser>
        <c:ser>
          <c:idx val="4"/>
          <c:order val="4"/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'Maputo_X-sec'!$B$4:$B$71</c:f>
              <c:numCache>
                <c:formatCode>General</c:formatCode>
                <c:ptCount val="68"/>
                <c:pt idx="0">
                  <c:v>0</c:v>
                </c:pt>
                <c:pt idx="1">
                  <c:v>989</c:v>
                </c:pt>
                <c:pt idx="2">
                  <c:v>1975</c:v>
                </c:pt>
                <c:pt idx="3">
                  <c:v>2028</c:v>
                </c:pt>
                <c:pt idx="4">
                  <c:v>2976</c:v>
                </c:pt>
                <c:pt idx="5">
                  <c:v>4009.0000000000005</c:v>
                </c:pt>
                <c:pt idx="6">
                  <c:v>4960</c:v>
                </c:pt>
                <c:pt idx="7">
                  <c:v>4999</c:v>
                </c:pt>
                <c:pt idx="8">
                  <c:v>5100</c:v>
                </c:pt>
                <c:pt idx="9">
                  <c:v>5919</c:v>
                </c:pt>
                <c:pt idx="10">
                  <c:v>6967</c:v>
                </c:pt>
                <c:pt idx="11">
                  <c:v>7958</c:v>
                </c:pt>
                <c:pt idx="12">
                  <c:v>8010.9999999999991</c:v>
                </c:pt>
                <c:pt idx="13">
                  <c:v>8976</c:v>
                </c:pt>
                <c:pt idx="14">
                  <c:v>9962</c:v>
                </c:pt>
                <c:pt idx="15">
                  <c:v>10026</c:v>
                </c:pt>
                <c:pt idx="16">
                  <c:v>10985</c:v>
                </c:pt>
                <c:pt idx="17">
                  <c:v>12031</c:v>
                </c:pt>
                <c:pt idx="18">
                  <c:v>12989</c:v>
                </c:pt>
                <c:pt idx="19">
                  <c:v>13016</c:v>
                </c:pt>
                <c:pt idx="20">
                  <c:v>13950</c:v>
                </c:pt>
                <c:pt idx="21">
                  <c:v>14995</c:v>
                </c:pt>
                <c:pt idx="22">
                  <c:v>15866</c:v>
                </c:pt>
                <c:pt idx="23">
                  <c:v>16952</c:v>
                </c:pt>
                <c:pt idx="24">
                  <c:v>16992</c:v>
                </c:pt>
                <c:pt idx="25">
                  <c:v>17956</c:v>
                </c:pt>
                <c:pt idx="26">
                  <c:v>19006</c:v>
                </c:pt>
                <c:pt idx="27">
                  <c:v>19800</c:v>
                </c:pt>
                <c:pt idx="28">
                  <c:v>19909</c:v>
                </c:pt>
                <c:pt idx="29">
                  <c:v>20845</c:v>
                </c:pt>
                <c:pt idx="30">
                  <c:v>21971</c:v>
                </c:pt>
                <c:pt idx="31">
                  <c:v>22841</c:v>
                </c:pt>
                <c:pt idx="32">
                  <c:v>22964</c:v>
                </c:pt>
                <c:pt idx="33">
                  <c:v>23982</c:v>
                </c:pt>
                <c:pt idx="34">
                  <c:v>24940</c:v>
                </c:pt>
                <c:pt idx="35">
                  <c:v>25985</c:v>
                </c:pt>
                <c:pt idx="36">
                  <c:v>26862</c:v>
                </c:pt>
                <c:pt idx="37">
                  <c:v>26897</c:v>
                </c:pt>
                <c:pt idx="38">
                  <c:v>27910</c:v>
                </c:pt>
                <c:pt idx="39">
                  <c:v>28942</c:v>
                </c:pt>
                <c:pt idx="40">
                  <c:v>29850</c:v>
                </c:pt>
                <c:pt idx="41">
                  <c:v>29916</c:v>
                </c:pt>
                <c:pt idx="42">
                  <c:v>30960</c:v>
                </c:pt>
                <c:pt idx="43">
                  <c:v>31924</c:v>
                </c:pt>
                <c:pt idx="44">
                  <c:v>32904</c:v>
                </c:pt>
                <c:pt idx="45">
                  <c:v>32965</c:v>
                </c:pt>
                <c:pt idx="46">
                  <c:v>33920</c:v>
                </c:pt>
                <c:pt idx="47">
                  <c:v>34966</c:v>
                </c:pt>
                <c:pt idx="48">
                  <c:v>35870</c:v>
                </c:pt>
                <c:pt idx="49">
                  <c:v>35926</c:v>
                </c:pt>
                <c:pt idx="50">
                  <c:v>36969</c:v>
                </c:pt>
                <c:pt idx="51">
                  <c:v>37847</c:v>
                </c:pt>
                <c:pt idx="52">
                  <c:v>38896</c:v>
                </c:pt>
                <c:pt idx="53">
                  <c:v>38921</c:v>
                </c:pt>
                <c:pt idx="54">
                  <c:v>40027</c:v>
                </c:pt>
                <c:pt idx="55">
                  <c:v>40891</c:v>
                </c:pt>
                <c:pt idx="56">
                  <c:v>41976</c:v>
                </c:pt>
                <c:pt idx="57">
                  <c:v>42026</c:v>
                </c:pt>
                <c:pt idx="58">
                  <c:v>43079</c:v>
                </c:pt>
                <c:pt idx="59">
                  <c:v>43948</c:v>
                </c:pt>
                <c:pt idx="60">
                  <c:v>44937</c:v>
                </c:pt>
                <c:pt idx="61">
                  <c:v>44998</c:v>
                </c:pt>
                <c:pt idx="62">
                  <c:v>46044</c:v>
                </c:pt>
                <c:pt idx="63">
                  <c:v>46993</c:v>
                </c:pt>
                <c:pt idx="64">
                  <c:v>48041</c:v>
                </c:pt>
                <c:pt idx="65">
                  <c:v>48068</c:v>
                </c:pt>
                <c:pt idx="66">
                  <c:v>49054</c:v>
                </c:pt>
                <c:pt idx="67">
                  <c:v>51038</c:v>
                </c:pt>
              </c:numCache>
            </c:numRef>
          </c:xVal>
          <c:yVal>
            <c:numRef>
              <c:f>'Maputo_X-sec'!$F$4:$F$71</c:f>
              <c:numCache>
                <c:formatCode>0</c:formatCode>
                <c:ptCount val="68"/>
                <c:pt idx="0">
                  <c:v>47500</c:v>
                </c:pt>
                <c:pt idx="1">
                  <c:v>30301.107302820972</c:v>
                </c:pt>
                <c:pt idx="2">
                  <c:v>19355.999794482846</c:v>
                </c:pt>
                <c:pt idx="3">
                  <c:v>18895.268167697035</c:v>
                </c:pt>
                <c:pt idx="4">
                  <c:v>12280.374737215961</c:v>
                </c:pt>
                <c:pt idx="5">
                  <c:v>7678.7516146252765</c:v>
                </c:pt>
                <c:pt idx="6">
                  <c:v>4983.7581573175403</c:v>
                </c:pt>
                <c:pt idx="7">
                  <c:v>4896.1881987962215</c:v>
                </c:pt>
                <c:pt idx="8">
                  <c:v>4676.4903007915</c:v>
                </c:pt>
                <c:pt idx="9">
                  <c:v>4443.7716760407948</c:v>
                </c:pt>
                <c:pt idx="10">
                  <c:v>4162.0323157972416</c:v>
                </c:pt>
                <c:pt idx="11">
                  <c:v>3912.067444463994</c:v>
                </c:pt>
                <c:pt idx="12">
                  <c:v>3899.1301602608642</c:v>
                </c:pt>
                <c:pt idx="13">
                  <c:v>3670.915156513362</c:v>
                </c:pt>
                <c:pt idx="14">
                  <c:v>3451.5244134690147</c:v>
                </c:pt>
                <c:pt idx="15">
                  <c:v>3437.7458912309721</c:v>
                </c:pt>
                <c:pt idx="16">
                  <c:v>3237.7495088570099</c:v>
                </c:pt>
                <c:pt idx="17">
                  <c:v>3032.8521864720674</c:v>
                </c:pt>
                <c:pt idx="18">
                  <c:v>2856.5896762161851</c:v>
                </c:pt>
                <c:pt idx="19">
                  <c:v>2851.7732461434061</c:v>
                </c:pt>
                <c:pt idx="20">
                  <c:v>2690.0667096398174</c:v>
                </c:pt>
                <c:pt idx="21">
                  <c:v>2519.9863691188048</c:v>
                </c:pt>
                <c:pt idx="22">
                  <c:v>2386.4716842620737</c:v>
                </c:pt>
                <c:pt idx="23">
                  <c:v>2229.8648816074024</c:v>
                </c:pt>
                <c:pt idx="24">
                  <c:v>2224.2971819278268</c:v>
                </c:pt>
                <c:pt idx="25">
                  <c:v>2094.2405724974228</c:v>
                </c:pt>
                <c:pt idx="26">
                  <c:v>1961.2185562442342</c:v>
                </c:pt>
                <c:pt idx="27">
                  <c:v>1866.2685180649944</c:v>
                </c:pt>
                <c:pt idx="28">
                  <c:v>1853.5977725169355</c:v>
                </c:pt>
                <c:pt idx="29">
                  <c:v>1748.2730854912647</c:v>
                </c:pt>
                <c:pt idx="30">
                  <c:v>1629.4678553879066</c:v>
                </c:pt>
                <c:pt idx="31">
                  <c:v>1543.2313424317015</c:v>
                </c:pt>
                <c:pt idx="32">
                  <c:v>1531.4132355369456</c:v>
                </c:pt>
                <c:pt idx="33">
                  <c:v>1437.0120497725695</c:v>
                </c:pt>
                <c:pt idx="34">
                  <c:v>1353.4961592551676</c:v>
                </c:pt>
                <c:pt idx="35">
                  <c:v>1267.9209254384475</c:v>
                </c:pt>
                <c:pt idx="36">
                  <c:v>1200.2933586140794</c:v>
                </c:pt>
                <c:pt idx="37">
                  <c:v>1197.6705865948716</c:v>
                </c:pt>
                <c:pt idx="38">
                  <c:v>1124.1936155098588</c:v>
                </c:pt>
                <c:pt idx="39">
                  <c:v>1053.9721139633177</c:v>
                </c:pt>
                <c:pt idx="40">
                  <c:v>995.82473319381609</c:v>
                </c:pt>
                <c:pt idx="41">
                  <c:v>991.7254168221092</c:v>
                </c:pt>
                <c:pt idx="42">
                  <c:v>929.08132134184552</c:v>
                </c:pt>
                <c:pt idx="43">
                  <c:v>874.75712063674337</c:v>
                </c:pt>
                <c:pt idx="44">
                  <c:v>822.78610601388243</c:v>
                </c:pt>
                <c:pt idx="45">
                  <c:v>819.65520605509334</c:v>
                </c:pt>
                <c:pt idx="46">
                  <c:v>772.16346621420109</c:v>
                </c:pt>
                <c:pt idx="47">
                  <c:v>723.29797299492532</c:v>
                </c:pt>
                <c:pt idx="48">
                  <c:v>683.56467258077976</c:v>
                </c:pt>
                <c:pt idx="49">
                  <c:v>681.17637817999832</c:v>
                </c:pt>
                <c:pt idx="50">
                  <c:v>638.18854924189577</c:v>
                </c:pt>
                <c:pt idx="51">
                  <c:v>604.11149266859411</c:v>
                </c:pt>
                <c:pt idx="52">
                  <c:v>565.77488613450566</c:v>
                </c:pt>
                <c:pt idx="53">
                  <c:v>564.89155315852258</c:v>
                </c:pt>
                <c:pt idx="54">
                  <c:v>527.16245848772371</c:v>
                </c:pt>
                <c:pt idx="55">
                  <c:v>499.45063851369099</c:v>
                </c:pt>
                <c:pt idx="56">
                  <c:v>466.70448895464449</c:v>
                </c:pt>
                <c:pt idx="57">
                  <c:v>465.24831388524512</c:v>
                </c:pt>
                <c:pt idx="58">
                  <c:v>435.61497633886052</c:v>
                </c:pt>
                <c:pt idx="59">
                  <c:v>412.58666117690814</c:v>
                </c:pt>
                <c:pt idx="60">
                  <c:v>387.85585831453068</c:v>
                </c:pt>
                <c:pt idx="61">
                  <c:v>386.37997304867935</c:v>
                </c:pt>
                <c:pt idx="62">
                  <c:v>361.92835266103901</c:v>
                </c:pt>
                <c:pt idx="63">
                  <c:v>341.0857020652337</c:v>
                </c:pt>
                <c:pt idx="64">
                  <c:v>319.46054341763642</c:v>
                </c:pt>
                <c:pt idx="65">
                  <c:v>318.92190835177655</c:v>
                </c:pt>
                <c:pt idx="66">
                  <c:v>299.86167092780022</c:v>
                </c:pt>
                <c:pt idx="67">
                  <c:v>264.89175515103608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9B5-3A42-82DC-E205B859C3EB}"/>
            </c:ext>
          </c:extLst>
        </c:ser>
        <c:ser>
          <c:idx val="5"/>
          <c:order val="5"/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'Maputo_X-sec'!$B$4:$B$71</c:f>
              <c:numCache>
                <c:formatCode>General</c:formatCode>
                <c:ptCount val="68"/>
                <c:pt idx="0">
                  <c:v>0</c:v>
                </c:pt>
                <c:pt idx="1">
                  <c:v>989</c:v>
                </c:pt>
                <c:pt idx="2">
                  <c:v>1975</c:v>
                </c:pt>
                <c:pt idx="3">
                  <c:v>2028</c:v>
                </c:pt>
                <c:pt idx="4">
                  <c:v>2976</c:v>
                </c:pt>
                <c:pt idx="5">
                  <c:v>4009.0000000000005</c:v>
                </c:pt>
                <c:pt idx="6">
                  <c:v>4960</c:v>
                </c:pt>
                <c:pt idx="7">
                  <c:v>4999</c:v>
                </c:pt>
                <c:pt idx="8">
                  <c:v>5100</c:v>
                </c:pt>
                <c:pt idx="9">
                  <c:v>5919</c:v>
                </c:pt>
                <c:pt idx="10">
                  <c:v>6967</c:v>
                </c:pt>
                <c:pt idx="11">
                  <c:v>7958</c:v>
                </c:pt>
                <c:pt idx="12">
                  <c:v>8010.9999999999991</c:v>
                </c:pt>
                <c:pt idx="13">
                  <c:v>8976</c:v>
                </c:pt>
                <c:pt idx="14">
                  <c:v>9962</c:v>
                </c:pt>
                <c:pt idx="15">
                  <c:v>10026</c:v>
                </c:pt>
                <c:pt idx="16">
                  <c:v>10985</c:v>
                </c:pt>
                <c:pt idx="17">
                  <c:v>12031</c:v>
                </c:pt>
                <c:pt idx="18">
                  <c:v>12989</c:v>
                </c:pt>
                <c:pt idx="19">
                  <c:v>13016</c:v>
                </c:pt>
                <c:pt idx="20">
                  <c:v>13950</c:v>
                </c:pt>
                <c:pt idx="21">
                  <c:v>14995</c:v>
                </c:pt>
                <c:pt idx="22">
                  <c:v>15866</c:v>
                </c:pt>
                <c:pt idx="23">
                  <c:v>16952</c:v>
                </c:pt>
                <c:pt idx="24">
                  <c:v>16992</c:v>
                </c:pt>
                <c:pt idx="25">
                  <c:v>17956</c:v>
                </c:pt>
                <c:pt idx="26">
                  <c:v>19006</c:v>
                </c:pt>
                <c:pt idx="27">
                  <c:v>19800</c:v>
                </c:pt>
                <c:pt idx="28">
                  <c:v>19909</c:v>
                </c:pt>
                <c:pt idx="29">
                  <c:v>20845</c:v>
                </c:pt>
                <c:pt idx="30">
                  <c:v>21971</c:v>
                </c:pt>
                <c:pt idx="31">
                  <c:v>22841</c:v>
                </c:pt>
                <c:pt idx="32">
                  <c:v>22964</c:v>
                </c:pt>
                <c:pt idx="33">
                  <c:v>23982</c:v>
                </c:pt>
                <c:pt idx="34">
                  <c:v>24940</c:v>
                </c:pt>
                <c:pt idx="35">
                  <c:v>25985</c:v>
                </c:pt>
                <c:pt idx="36">
                  <c:v>26862</c:v>
                </c:pt>
                <c:pt idx="37">
                  <c:v>26897</c:v>
                </c:pt>
                <c:pt idx="38">
                  <c:v>27910</c:v>
                </c:pt>
                <c:pt idx="39">
                  <c:v>28942</c:v>
                </c:pt>
                <c:pt idx="40">
                  <c:v>29850</c:v>
                </c:pt>
                <c:pt idx="41">
                  <c:v>29916</c:v>
                </c:pt>
                <c:pt idx="42">
                  <c:v>30960</c:v>
                </c:pt>
                <c:pt idx="43">
                  <c:v>31924</c:v>
                </c:pt>
                <c:pt idx="44">
                  <c:v>32904</c:v>
                </c:pt>
                <c:pt idx="45">
                  <c:v>32965</c:v>
                </c:pt>
                <c:pt idx="46">
                  <c:v>33920</c:v>
                </c:pt>
                <c:pt idx="47">
                  <c:v>34966</c:v>
                </c:pt>
                <c:pt idx="48">
                  <c:v>35870</c:v>
                </c:pt>
                <c:pt idx="49">
                  <c:v>35926</c:v>
                </c:pt>
                <c:pt idx="50">
                  <c:v>36969</c:v>
                </c:pt>
                <c:pt idx="51">
                  <c:v>37847</c:v>
                </c:pt>
                <c:pt idx="52">
                  <c:v>38896</c:v>
                </c:pt>
                <c:pt idx="53">
                  <c:v>38921</c:v>
                </c:pt>
                <c:pt idx="54">
                  <c:v>40027</c:v>
                </c:pt>
                <c:pt idx="55">
                  <c:v>40891</c:v>
                </c:pt>
                <c:pt idx="56">
                  <c:v>41976</c:v>
                </c:pt>
                <c:pt idx="57">
                  <c:v>42026</c:v>
                </c:pt>
                <c:pt idx="58">
                  <c:v>43079</c:v>
                </c:pt>
                <c:pt idx="59">
                  <c:v>43948</c:v>
                </c:pt>
                <c:pt idx="60">
                  <c:v>44937</c:v>
                </c:pt>
                <c:pt idx="61">
                  <c:v>44998</c:v>
                </c:pt>
                <c:pt idx="62">
                  <c:v>46044</c:v>
                </c:pt>
                <c:pt idx="63">
                  <c:v>46993</c:v>
                </c:pt>
                <c:pt idx="64">
                  <c:v>48041</c:v>
                </c:pt>
                <c:pt idx="65">
                  <c:v>48068</c:v>
                </c:pt>
                <c:pt idx="66">
                  <c:v>49054</c:v>
                </c:pt>
                <c:pt idx="67">
                  <c:v>51038</c:v>
                </c:pt>
              </c:numCache>
            </c:numRef>
          </c:xVal>
          <c:yVal>
            <c:numRef>
              <c:f>'Maputo_X-sec'!$H$4:$H$71</c:f>
              <c:numCache>
                <c:formatCode>0.00</c:formatCode>
                <c:ptCount val="68"/>
                <c:pt idx="0">
                  <c:v>4.0598290598290596</c:v>
                </c:pt>
                <c:pt idx="1">
                  <c:v>4.0598290598290596</c:v>
                </c:pt>
                <c:pt idx="2">
                  <c:v>4.0598290598290596</c:v>
                </c:pt>
                <c:pt idx="3">
                  <c:v>4.0598290598290605</c:v>
                </c:pt>
                <c:pt idx="4">
                  <c:v>4.0598290598290596</c:v>
                </c:pt>
                <c:pt idx="5">
                  <c:v>4.0598290598290596</c:v>
                </c:pt>
                <c:pt idx="6">
                  <c:v>4.0598290598290596</c:v>
                </c:pt>
                <c:pt idx="7">
                  <c:v>4.0598290598290596</c:v>
                </c:pt>
                <c:pt idx="8">
                  <c:v>4.0598290598290605</c:v>
                </c:pt>
                <c:pt idx="9">
                  <c:v>4.0612373737373737</c:v>
                </c:pt>
                <c:pt idx="10">
                  <c:v>4.0612373737373737</c:v>
                </c:pt>
                <c:pt idx="11">
                  <c:v>4.0612373737373737</c:v>
                </c:pt>
                <c:pt idx="12">
                  <c:v>4.0612373737373737</c:v>
                </c:pt>
                <c:pt idx="13">
                  <c:v>4.0612373737373737</c:v>
                </c:pt>
                <c:pt idx="14">
                  <c:v>4.0612373737373737</c:v>
                </c:pt>
                <c:pt idx="15">
                  <c:v>4.0612373737373737</c:v>
                </c:pt>
                <c:pt idx="16">
                  <c:v>4.0612373737373737</c:v>
                </c:pt>
                <c:pt idx="17">
                  <c:v>4.0612373737373746</c:v>
                </c:pt>
                <c:pt idx="18">
                  <c:v>4.0612373737373737</c:v>
                </c:pt>
                <c:pt idx="19">
                  <c:v>4.0612373737373737</c:v>
                </c:pt>
                <c:pt idx="20">
                  <c:v>4.0612373737373737</c:v>
                </c:pt>
                <c:pt idx="21">
                  <c:v>4.0612373737373737</c:v>
                </c:pt>
                <c:pt idx="22">
                  <c:v>4.0612373737373737</c:v>
                </c:pt>
                <c:pt idx="23">
                  <c:v>4.0612373737373737</c:v>
                </c:pt>
                <c:pt idx="24">
                  <c:v>4.0612373737373737</c:v>
                </c:pt>
                <c:pt idx="25">
                  <c:v>4.0612373737373746</c:v>
                </c:pt>
                <c:pt idx="26">
                  <c:v>4.0612373737373737</c:v>
                </c:pt>
                <c:pt idx="27">
                  <c:v>4.0612373737373737</c:v>
                </c:pt>
                <c:pt idx="28">
                  <c:v>4.0612373737373737</c:v>
                </c:pt>
                <c:pt idx="29">
                  <c:v>4.0612373737373737</c:v>
                </c:pt>
                <c:pt idx="30">
                  <c:v>4.0612373737373737</c:v>
                </c:pt>
                <c:pt idx="31">
                  <c:v>4.0612373737373737</c:v>
                </c:pt>
                <c:pt idx="32">
                  <c:v>4.0612373737373737</c:v>
                </c:pt>
                <c:pt idx="33">
                  <c:v>4.0612373737373746</c:v>
                </c:pt>
                <c:pt idx="34">
                  <c:v>4.0612373737373746</c:v>
                </c:pt>
                <c:pt idx="35">
                  <c:v>4.0612373737373737</c:v>
                </c:pt>
                <c:pt idx="36">
                  <c:v>4.0612373737373737</c:v>
                </c:pt>
                <c:pt idx="37">
                  <c:v>4.0612373737373737</c:v>
                </c:pt>
                <c:pt idx="38">
                  <c:v>4.0612373737373737</c:v>
                </c:pt>
                <c:pt idx="39">
                  <c:v>4.0612373737373737</c:v>
                </c:pt>
                <c:pt idx="40">
                  <c:v>4.0612373737373737</c:v>
                </c:pt>
                <c:pt idx="41">
                  <c:v>4.0612373737373737</c:v>
                </c:pt>
                <c:pt idx="42">
                  <c:v>4.0612373737373737</c:v>
                </c:pt>
                <c:pt idx="43">
                  <c:v>4.0612373737373737</c:v>
                </c:pt>
                <c:pt idx="44">
                  <c:v>4.0612373737373737</c:v>
                </c:pt>
                <c:pt idx="45">
                  <c:v>4.0612373737373737</c:v>
                </c:pt>
                <c:pt idx="46">
                  <c:v>4.0612373737373737</c:v>
                </c:pt>
                <c:pt idx="47">
                  <c:v>4.0612373737373737</c:v>
                </c:pt>
                <c:pt idx="48">
                  <c:v>4.0612373737373737</c:v>
                </c:pt>
                <c:pt idx="49">
                  <c:v>4.0612373737373737</c:v>
                </c:pt>
                <c:pt idx="50">
                  <c:v>4.0612373737373737</c:v>
                </c:pt>
                <c:pt idx="51">
                  <c:v>4.0612373737373737</c:v>
                </c:pt>
                <c:pt idx="52">
                  <c:v>4.0612373737373737</c:v>
                </c:pt>
                <c:pt idx="53">
                  <c:v>4.0612373737373737</c:v>
                </c:pt>
                <c:pt idx="54">
                  <c:v>4.0612373737373737</c:v>
                </c:pt>
                <c:pt idx="55">
                  <c:v>4.0612373737373737</c:v>
                </c:pt>
                <c:pt idx="56">
                  <c:v>4.0612373737373737</c:v>
                </c:pt>
                <c:pt idx="57">
                  <c:v>4.0612373737373737</c:v>
                </c:pt>
                <c:pt idx="58">
                  <c:v>4.0612373737373737</c:v>
                </c:pt>
                <c:pt idx="59">
                  <c:v>4.0612373737373737</c:v>
                </c:pt>
                <c:pt idx="60">
                  <c:v>4.0612373737373737</c:v>
                </c:pt>
                <c:pt idx="61">
                  <c:v>4.0612373737373737</c:v>
                </c:pt>
                <c:pt idx="62">
                  <c:v>4.0612373737373737</c:v>
                </c:pt>
                <c:pt idx="63">
                  <c:v>4.0612373737373737</c:v>
                </c:pt>
                <c:pt idx="64">
                  <c:v>4.0612373737373737</c:v>
                </c:pt>
                <c:pt idx="65">
                  <c:v>4.0612373737373737</c:v>
                </c:pt>
                <c:pt idx="66">
                  <c:v>4.0612373737373737</c:v>
                </c:pt>
                <c:pt idx="67">
                  <c:v>4.0612373737373737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09B5-3A42-82DC-E205B859C3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12296408"/>
        <c:axId val="2112301944"/>
      </c:scatterChart>
      <c:valAx>
        <c:axId val="21122964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12301944"/>
        <c:crosses val="autoZero"/>
        <c:crossBetween val="midCat"/>
      </c:valAx>
      <c:valAx>
        <c:axId val="2112301944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12296408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Thames</a:t>
            </a:r>
            <a:r>
              <a:rPr lang="en-US"/>
              <a:t> Estuary</a:t>
            </a:r>
          </a:p>
        </c:rich>
      </c:tx>
      <c:layout>
        <c:manualLayout>
          <c:xMode val="edge"/>
          <c:yMode val="edge"/>
          <c:x val="0.242091123224981"/>
          <c:y val="2.70727436093936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33107387217623"/>
          <c:y val="0.189859161334722"/>
          <c:w val="0.67601013975817204"/>
          <c:h val="0.651058270705409"/>
        </c:manualLayout>
      </c:layout>
      <c:scatterChart>
        <c:scatterStyle val="lineMarker"/>
        <c:varyColors val="0"/>
        <c:ser>
          <c:idx val="1"/>
          <c:order val="0"/>
          <c:tx>
            <c:strRef>
              <c:f>'Thames_X-sec (New)'!$C$3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3B669B"/>
              </a:solidFill>
              <a:ln>
                <a:solidFill>
                  <a:srgbClr val="3B669B"/>
                </a:solidFill>
              </a:ln>
            </c:spPr>
          </c:marker>
          <c:xVal>
            <c:numRef>
              <c:f>'Thames_X-sec (New)'!$B$5:$B$283</c:f>
              <c:numCache>
                <c:formatCode>General</c:formatCode>
                <c:ptCount val="279"/>
                <c:pt idx="0">
                  <c:v>0</c:v>
                </c:pt>
                <c:pt idx="1">
                  <c:v>350</c:v>
                </c:pt>
                <c:pt idx="2">
                  <c:v>700</c:v>
                </c:pt>
                <c:pt idx="3">
                  <c:v>1050</c:v>
                </c:pt>
                <c:pt idx="4">
                  <c:v>1400</c:v>
                </c:pt>
                <c:pt idx="5">
                  <c:v>1750</c:v>
                </c:pt>
                <c:pt idx="6">
                  <c:v>2100</c:v>
                </c:pt>
                <c:pt idx="7">
                  <c:v>2450</c:v>
                </c:pt>
                <c:pt idx="8">
                  <c:v>2800</c:v>
                </c:pt>
                <c:pt idx="9">
                  <c:v>3150</c:v>
                </c:pt>
                <c:pt idx="10">
                  <c:v>3500</c:v>
                </c:pt>
                <c:pt idx="11">
                  <c:v>3850</c:v>
                </c:pt>
                <c:pt idx="12">
                  <c:v>4200</c:v>
                </c:pt>
                <c:pt idx="13">
                  <c:v>4550</c:v>
                </c:pt>
                <c:pt idx="14">
                  <c:v>4900</c:v>
                </c:pt>
                <c:pt idx="15">
                  <c:v>5250</c:v>
                </c:pt>
                <c:pt idx="16">
                  <c:v>5600</c:v>
                </c:pt>
                <c:pt idx="17">
                  <c:v>5950</c:v>
                </c:pt>
                <c:pt idx="18">
                  <c:v>6300</c:v>
                </c:pt>
                <c:pt idx="19">
                  <c:v>6650</c:v>
                </c:pt>
                <c:pt idx="20">
                  <c:v>7000</c:v>
                </c:pt>
                <c:pt idx="21">
                  <c:v>7350</c:v>
                </c:pt>
                <c:pt idx="22">
                  <c:v>7700</c:v>
                </c:pt>
                <c:pt idx="23">
                  <c:v>8050</c:v>
                </c:pt>
                <c:pt idx="24">
                  <c:v>8400</c:v>
                </c:pt>
                <c:pt idx="25">
                  <c:v>8750</c:v>
                </c:pt>
                <c:pt idx="26">
                  <c:v>9100</c:v>
                </c:pt>
                <c:pt idx="27">
                  <c:v>9450</c:v>
                </c:pt>
                <c:pt idx="28">
                  <c:v>9800</c:v>
                </c:pt>
                <c:pt idx="29">
                  <c:v>10150</c:v>
                </c:pt>
                <c:pt idx="30">
                  <c:v>10500</c:v>
                </c:pt>
                <c:pt idx="31">
                  <c:v>10850</c:v>
                </c:pt>
                <c:pt idx="32">
                  <c:v>11200</c:v>
                </c:pt>
                <c:pt idx="33">
                  <c:v>11550</c:v>
                </c:pt>
                <c:pt idx="34">
                  <c:v>11900</c:v>
                </c:pt>
                <c:pt idx="35">
                  <c:v>12250</c:v>
                </c:pt>
                <c:pt idx="36">
                  <c:v>12600</c:v>
                </c:pt>
                <c:pt idx="37">
                  <c:v>12950</c:v>
                </c:pt>
                <c:pt idx="38">
                  <c:v>13300</c:v>
                </c:pt>
                <c:pt idx="39">
                  <c:v>13650</c:v>
                </c:pt>
                <c:pt idx="40">
                  <c:v>14000</c:v>
                </c:pt>
                <c:pt idx="41">
                  <c:v>14350</c:v>
                </c:pt>
                <c:pt idx="42">
                  <c:v>14700</c:v>
                </c:pt>
                <c:pt idx="43">
                  <c:v>15050</c:v>
                </c:pt>
                <c:pt idx="44">
                  <c:v>15400</c:v>
                </c:pt>
                <c:pt idx="45">
                  <c:v>15750</c:v>
                </c:pt>
                <c:pt idx="46">
                  <c:v>16100</c:v>
                </c:pt>
                <c:pt idx="47">
                  <c:v>16450</c:v>
                </c:pt>
                <c:pt idx="48">
                  <c:v>16800</c:v>
                </c:pt>
                <c:pt idx="49">
                  <c:v>17150</c:v>
                </c:pt>
                <c:pt idx="50">
                  <c:v>17500</c:v>
                </c:pt>
                <c:pt idx="51">
                  <c:v>17850</c:v>
                </c:pt>
                <c:pt idx="52">
                  <c:v>18200</c:v>
                </c:pt>
                <c:pt idx="53">
                  <c:v>18550</c:v>
                </c:pt>
                <c:pt idx="54">
                  <c:v>18900</c:v>
                </c:pt>
                <c:pt idx="55">
                  <c:v>19250</c:v>
                </c:pt>
                <c:pt idx="56">
                  <c:v>19600</c:v>
                </c:pt>
                <c:pt idx="57">
                  <c:v>19950</c:v>
                </c:pt>
                <c:pt idx="58">
                  <c:v>20300</c:v>
                </c:pt>
                <c:pt idx="59">
                  <c:v>20650</c:v>
                </c:pt>
                <c:pt idx="60">
                  <c:v>21000</c:v>
                </c:pt>
                <c:pt idx="61">
                  <c:v>21350</c:v>
                </c:pt>
                <c:pt idx="62">
                  <c:v>21700</c:v>
                </c:pt>
                <c:pt idx="63">
                  <c:v>22050</c:v>
                </c:pt>
                <c:pt idx="64">
                  <c:v>22400</c:v>
                </c:pt>
                <c:pt idx="65">
                  <c:v>22750</c:v>
                </c:pt>
                <c:pt idx="66">
                  <c:v>23100</c:v>
                </c:pt>
                <c:pt idx="67">
                  <c:v>23450</c:v>
                </c:pt>
                <c:pt idx="68">
                  <c:v>23800</c:v>
                </c:pt>
                <c:pt idx="69">
                  <c:v>24150</c:v>
                </c:pt>
                <c:pt idx="70">
                  <c:v>24500</c:v>
                </c:pt>
                <c:pt idx="71">
                  <c:v>24850</c:v>
                </c:pt>
                <c:pt idx="72">
                  <c:v>25200</c:v>
                </c:pt>
                <c:pt idx="73">
                  <c:v>25550</c:v>
                </c:pt>
                <c:pt idx="74">
                  <c:v>25900</c:v>
                </c:pt>
                <c:pt idx="75">
                  <c:v>26250</c:v>
                </c:pt>
                <c:pt idx="76">
                  <c:v>26600</c:v>
                </c:pt>
                <c:pt idx="77">
                  <c:v>26950</c:v>
                </c:pt>
                <c:pt idx="78">
                  <c:v>27300</c:v>
                </c:pt>
                <c:pt idx="79">
                  <c:v>27650</c:v>
                </c:pt>
                <c:pt idx="80">
                  <c:v>28000</c:v>
                </c:pt>
                <c:pt idx="81">
                  <c:v>28350</c:v>
                </c:pt>
                <c:pt idx="82">
                  <c:v>28700</c:v>
                </c:pt>
                <c:pt idx="83">
                  <c:v>29050</c:v>
                </c:pt>
                <c:pt idx="84">
                  <c:v>29400</c:v>
                </c:pt>
                <c:pt idx="85">
                  <c:v>29750</c:v>
                </c:pt>
                <c:pt idx="86">
                  <c:v>30100</c:v>
                </c:pt>
                <c:pt idx="87">
                  <c:v>30450</c:v>
                </c:pt>
                <c:pt idx="88">
                  <c:v>30800</c:v>
                </c:pt>
                <c:pt idx="89" formatCode="0">
                  <c:v>31000</c:v>
                </c:pt>
                <c:pt idx="90">
                  <c:v>31150</c:v>
                </c:pt>
                <c:pt idx="91">
                  <c:v>31500</c:v>
                </c:pt>
                <c:pt idx="92">
                  <c:v>31850</c:v>
                </c:pt>
                <c:pt idx="93">
                  <c:v>32200</c:v>
                </c:pt>
                <c:pt idx="94">
                  <c:v>32550</c:v>
                </c:pt>
                <c:pt idx="95">
                  <c:v>32900</c:v>
                </c:pt>
                <c:pt idx="96">
                  <c:v>33250</c:v>
                </c:pt>
                <c:pt idx="97">
                  <c:v>33600</c:v>
                </c:pt>
                <c:pt idx="98">
                  <c:v>33950</c:v>
                </c:pt>
                <c:pt idx="99">
                  <c:v>34300</c:v>
                </c:pt>
                <c:pt idx="100">
                  <c:v>34650</c:v>
                </c:pt>
                <c:pt idx="101">
                  <c:v>35000</c:v>
                </c:pt>
                <c:pt idx="102">
                  <c:v>35350</c:v>
                </c:pt>
                <c:pt idx="103">
                  <c:v>35700</c:v>
                </c:pt>
                <c:pt idx="104">
                  <c:v>36050</c:v>
                </c:pt>
                <c:pt idx="105">
                  <c:v>36400</c:v>
                </c:pt>
                <c:pt idx="106">
                  <c:v>36750</c:v>
                </c:pt>
                <c:pt idx="107">
                  <c:v>37100</c:v>
                </c:pt>
                <c:pt idx="108">
                  <c:v>37450</c:v>
                </c:pt>
                <c:pt idx="109">
                  <c:v>37800</c:v>
                </c:pt>
                <c:pt idx="110">
                  <c:v>38150</c:v>
                </c:pt>
                <c:pt idx="111">
                  <c:v>38500</c:v>
                </c:pt>
                <c:pt idx="112">
                  <c:v>38850</c:v>
                </c:pt>
                <c:pt idx="113">
                  <c:v>39200</c:v>
                </c:pt>
                <c:pt idx="114">
                  <c:v>39550</c:v>
                </c:pt>
                <c:pt idx="115">
                  <c:v>39900</c:v>
                </c:pt>
                <c:pt idx="116">
                  <c:v>40250</c:v>
                </c:pt>
                <c:pt idx="117">
                  <c:v>40600</c:v>
                </c:pt>
                <c:pt idx="118">
                  <c:v>40950</c:v>
                </c:pt>
                <c:pt idx="119">
                  <c:v>41300</c:v>
                </c:pt>
                <c:pt idx="120">
                  <c:v>41650</c:v>
                </c:pt>
                <c:pt idx="121">
                  <c:v>42000</c:v>
                </c:pt>
                <c:pt idx="122">
                  <c:v>42350</c:v>
                </c:pt>
                <c:pt idx="123">
                  <c:v>42700</c:v>
                </c:pt>
                <c:pt idx="124">
                  <c:v>43050</c:v>
                </c:pt>
                <c:pt idx="125">
                  <c:v>43400</c:v>
                </c:pt>
                <c:pt idx="126">
                  <c:v>43750</c:v>
                </c:pt>
                <c:pt idx="127">
                  <c:v>44100</c:v>
                </c:pt>
                <c:pt idx="128">
                  <c:v>44450</c:v>
                </c:pt>
                <c:pt idx="129">
                  <c:v>44800</c:v>
                </c:pt>
                <c:pt idx="130">
                  <c:v>45150</c:v>
                </c:pt>
                <c:pt idx="131">
                  <c:v>45500</c:v>
                </c:pt>
                <c:pt idx="132">
                  <c:v>45850</c:v>
                </c:pt>
                <c:pt idx="133">
                  <c:v>46200</c:v>
                </c:pt>
                <c:pt idx="134">
                  <c:v>46550</c:v>
                </c:pt>
                <c:pt idx="135">
                  <c:v>46900</c:v>
                </c:pt>
                <c:pt idx="136">
                  <c:v>47250</c:v>
                </c:pt>
                <c:pt idx="137">
                  <c:v>47600</c:v>
                </c:pt>
                <c:pt idx="138">
                  <c:v>47950</c:v>
                </c:pt>
                <c:pt idx="139">
                  <c:v>48300</c:v>
                </c:pt>
                <c:pt idx="140">
                  <c:v>48650</c:v>
                </c:pt>
                <c:pt idx="141">
                  <c:v>49000</c:v>
                </c:pt>
                <c:pt idx="142">
                  <c:v>49350</c:v>
                </c:pt>
                <c:pt idx="143">
                  <c:v>49700</c:v>
                </c:pt>
                <c:pt idx="144">
                  <c:v>50050</c:v>
                </c:pt>
                <c:pt idx="145">
                  <c:v>50400</c:v>
                </c:pt>
                <c:pt idx="146">
                  <c:v>50750</c:v>
                </c:pt>
                <c:pt idx="147">
                  <c:v>51100</c:v>
                </c:pt>
                <c:pt idx="148">
                  <c:v>51450</c:v>
                </c:pt>
                <c:pt idx="149">
                  <c:v>51800</c:v>
                </c:pt>
                <c:pt idx="150">
                  <c:v>52150</c:v>
                </c:pt>
                <c:pt idx="151">
                  <c:v>52500</c:v>
                </c:pt>
                <c:pt idx="152">
                  <c:v>52850</c:v>
                </c:pt>
                <c:pt idx="153">
                  <c:v>53200</c:v>
                </c:pt>
                <c:pt idx="154">
                  <c:v>53550</c:v>
                </c:pt>
                <c:pt idx="155">
                  <c:v>53900</c:v>
                </c:pt>
                <c:pt idx="156">
                  <c:v>54250</c:v>
                </c:pt>
                <c:pt idx="157">
                  <c:v>54600</c:v>
                </c:pt>
                <c:pt idx="158">
                  <c:v>54950</c:v>
                </c:pt>
                <c:pt idx="159">
                  <c:v>55300</c:v>
                </c:pt>
                <c:pt idx="160">
                  <c:v>55650</c:v>
                </c:pt>
                <c:pt idx="161">
                  <c:v>56000</c:v>
                </c:pt>
                <c:pt idx="162">
                  <c:v>56350</c:v>
                </c:pt>
                <c:pt idx="163">
                  <c:v>56700</c:v>
                </c:pt>
                <c:pt idx="164">
                  <c:v>57050</c:v>
                </c:pt>
                <c:pt idx="165">
                  <c:v>57400</c:v>
                </c:pt>
                <c:pt idx="166">
                  <c:v>57750</c:v>
                </c:pt>
                <c:pt idx="167">
                  <c:v>58100</c:v>
                </c:pt>
                <c:pt idx="168">
                  <c:v>58450</c:v>
                </c:pt>
                <c:pt idx="169">
                  <c:v>58800</c:v>
                </c:pt>
                <c:pt idx="170">
                  <c:v>59150</c:v>
                </c:pt>
                <c:pt idx="171">
                  <c:v>59500</c:v>
                </c:pt>
                <c:pt idx="172">
                  <c:v>59850</c:v>
                </c:pt>
                <c:pt idx="173">
                  <c:v>60200</c:v>
                </c:pt>
                <c:pt idx="174">
                  <c:v>60550</c:v>
                </c:pt>
                <c:pt idx="175">
                  <c:v>60900</c:v>
                </c:pt>
                <c:pt idx="176">
                  <c:v>61250</c:v>
                </c:pt>
                <c:pt idx="177">
                  <c:v>61600</c:v>
                </c:pt>
                <c:pt idx="178">
                  <c:v>61950</c:v>
                </c:pt>
                <c:pt idx="179">
                  <c:v>62300</c:v>
                </c:pt>
                <c:pt idx="180">
                  <c:v>62650</c:v>
                </c:pt>
                <c:pt idx="181">
                  <c:v>63000</c:v>
                </c:pt>
                <c:pt idx="182">
                  <c:v>63350</c:v>
                </c:pt>
                <c:pt idx="183">
                  <c:v>63700</c:v>
                </c:pt>
                <c:pt idx="184">
                  <c:v>64050</c:v>
                </c:pt>
                <c:pt idx="185">
                  <c:v>64400</c:v>
                </c:pt>
                <c:pt idx="186">
                  <c:v>64750</c:v>
                </c:pt>
                <c:pt idx="187">
                  <c:v>65100</c:v>
                </c:pt>
                <c:pt idx="188">
                  <c:v>65450</c:v>
                </c:pt>
                <c:pt idx="189">
                  <c:v>65800</c:v>
                </c:pt>
                <c:pt idx="190">
                  <c:v>66150</c:v>
                </c:pt>
                <c:pt idx="191">
                  <c:v>66500</c:v>
                </c:pt>
                <c:pt idx="192">
                  <c:v>66850</c:v>
                </c:pt>
                <c:pt idx="193">
                  <c:v>67200</c:v>
                </c:pt>
                <c:pt idx="194">
                  <c:v>67550</c:v>
                </c:pt>
                <c:pt idx="195">
                  <c:v>67900</c:v>
                </c:pt>
                <c:pt idx="196">
                  <c:v>68250</c:v>
                </c:pt>
                <c:pt idx="197">
                  <c:v>68600</c:v>
                </c:pt>
                <c:pt idx="198">
                  <c:v>68950</c:v>
                </c:pt>
                <c:pt idx="199">
                  <c:v>69300</c:v>
                </c:pt>
                <c:pt idx="200">
                  <c:v>69650</c:v>
                </c:pt>
                <c:pt idx="201">
                  <c:v>70000</c:v>
                </c:pt>
                <c:pt idx="202">
                  <c:v>70350</c:v>
                </c:pt>
                <c:pt idx="203">
                  <c:v>70700</c:v>
                </c:pt>
                <c:pt idx="204">
                  <c:v>71050</c:v>
                </c:pt>
                <c:pt idx="205">
                  <c:v>71400</c:v>
                </c:pt>
                <c:pt idx="206">
                  <c:v>71750</c:v>
                </c:pt>
                <c:pt idx="207">
                  <c:v>72100</c:v>
                </c:pt>
                <c:pt idx="208">
                  <c:v>72450</c:v>
                </c:pt>
                <c:pt idx="209">
                  <c:v>72800</c:v>
                </c:pt>
                <c:pt idx="210">
                  <c:v>73150</c:v>
                </c:pt>
                <c:pt idx="211">
                  <c:v>73500</c:v>
                </c:pt>
                <c:pt idx="212">
                  <c:v>73850</c:v>
                </c:pt>
                <c:pt idx="213">
                  <c:v>74200</c:v>
                </c:pt>
                <c:pt idx="214">
                  <c:v>74550</c:v>
                </c:pt>
                <c:pt idx="215">
                  <c:v>74900</c:v>
                </c:pt>
                <c:pt idx="216">
                  <c:v>75250</c:v>
                </c:pt>
                <c:pt idx="217">
                  <c:v>75600</c:v>
                </c:pt>
                <c:pt idx="218">
                  <c:v>75950</c:v>
                </c:pt>
                <c:pt idx="219">
                  <c:v>76300</c:v>
                </c:pt>
                <c:pt idx="220">
                  <c:v>76650</c:v>
                </c:pt>
                <c:pt idx="221">
                  <c:v>77000</c:v>
                </c:pt>
                <c:pt idx="222">
                  <c:v>77350</c:v>
                </c:pt>
                <c:pt idx="223">
                  <c:v>77700</c:v>
                </c:pt>
                <c:pt idx="224">
                  <c:v>78050</c:v>
                </c:pt>
                <c:pt idx="225">
                  <c:v>78400</c:v>
                </c:pt>
                <c:pt idx="226">
                  <c:v>78750</c:v>
                </c:pt>
                <c:pt idx="227">
                  <c:v>79100</c:v>
                </c:pt>
                <c:pt idx="228">
                  <c:v>79450</c:v>
                </c:pt>
                <c:pt idx="229">
                  <c:v>79800</c:v>
                </c:pt>
                <c:pt idx="230">
                  <c:v>80150</c:v>
                </c:pt>
                <c:pt idx="231">
                  <c:v>80500</c:v>
                </c:pt>
                <c:pt idx="232">
                  <c:v>80850</c:v>
                </c:pt>
                <c:pt idx="233">
                  <c:v>81200</c:v>
                </c:pt>
                <c:pt idx="234">
                  <c:v>81550</c:v>
                </c:pt>
                <c:pt idx="235">
                  <c:v>81900</c:v>
                </c:pt>
                <c:pt idx="236">
                  <c:v>82250</c:v>
                </c:pt>
                <c:pt idx="237">
                  <c:v>82600</c:v>
                </c:pt>
                <c:pt idx="238">
                  <c:v>82950</c:v>
                </c:pt>
                <c:pt idx="239">
                  <c:v>83300</c:v>
                </c:pt>
                <c:pt idx="240">
                  <c:v>83650</c:v>
                </c:pt>
                <c:pt idx="241">
                  <c:v>84000</c:v>
                </c:pt>
                <c:pt idx="242">
                  <c:v>84350</c:v>
                </c:pt>
                <c:pt idx="243">
                  <c:v>84700</c:v>
                </c:pt>
                <c:pt idx="244">
                  <c:v>85050</c:v>
                </c:pt>
                <c:pt idx="245">
                  <c:v>85400</c:v>
                </c:pt>
                <c:pt idx="246">
                  <c:v>85750</c:v>
                </c:pt>
                <c:pt idx="247">
                  <c:v>86100</c:v>
                </c:pt>
                <c:pt idx="248">
                  <c:v>86450</c:v>
                </c:pt>
                <c:pt idx="249">
                  <c:v>86800</c:v>
                </c:pt>
                <c:pt idx="250">
                  <c:v>87150</c:v>
                </c:pt>
                <c:pt idx="251">
                  <c:v>87500</c:v>
                </c:pt>
                <c:pt idx="252">
                  <c:v>87850</c:v>
                </c:pt>
                <c:pt idx="253">
                  <c:v>88200</c:v>
                </c:pt>
                <c:pt idx="254">
                  <c:v>88550</c:v>
                </c:pt>
                <c:pt idx="255">
                  <c:v>88900</c:v>
                </c:pt>
                <c:pt idx="256">
                  <c:v>89250</c:v>
                </c:pt>
                <c:pt idx="257">
                  <c:v>89600</c:v>
                </c:pt>
                <c:pt idx="258">
                  <c:v>89950</c:v>
                </c:pt>
                <c:pt idx="259">
                  <c:v>90300</c:v>
                </c:pt>
                <c:pt idx="260">
                  <c:v>90650</c:v>
                </c:pt>
                <c:pt idx="261">
                  <c:v>91000</c:v>
                </c:pt>
                <c:pt idx="262">
                  <c:v>91350</c:v>
                </c:pt>
                <c:pt idx="263">
                  <c:v>91700</c:v>
                </c:pt>
                <c:pt idx="264">
                  <c:v>92050</c:v>
                </c:pt>
                <c:pt idx="265">
                  <c:v>92400</c:v>
                </c:pt>
                <c:pt idx="266">
                  <c:v>92750</c:v>
                </c:pt>
                <c:pt idx="267">
                  <c:v>93100</c:v>
                </c:pt>
                <c:pt idx="268">
                  <c:v>93450</c:v>
                </c:pt>
                <c:pt idx="269">
                  <c:v>93800</c:v>
                </c:pt>
                <c:pt idx="270">
                  <c:v>94150</c:v>
                </c:pt>
                <c:pt idx="271">
                  <c:v>94500</c:v>
                </c:pt>
                <c:pt idx="272">
                  <c:v>94850</c:v>
                </c:pt>
                <c:pt idx="273">
                  <c:v>95200</c:v>
                </c:pt>
                <c:pt idx="274">
                  <c:v>95550</c:v>
                </c:pt>
                <c:pt idx="275">
                  <c:v>95900</c:v>
                </c:pt>
                <c:pt idx="276">
                  <c:v>96250</c:v>
                </c:pt>
                <c:pt idx="277">
                  <c:v>96600</c:v>
                </c:pt>
                <c:pt idx="278">
                  <c:v>96950</c:v>
                </c:pt>
              </c:numCache>
            </c:numRef>
          </c:xVal>
          <c:yVal>
            <c:numRef>
              <c:f>'Thames_X-sec (New)'!$C$5:$C$283</c:f>
              <c:numCache>
                <c:formatCode>0</c:formatCode>
                <c:ptCount val="279"/>
                <c:pt idx="0">
                  <c:v>74519.289999999994</c:v>
                </c:pt>
                <c:pt idx="1">
                  <c:v>66651.58</c:v>
                </c:pt>
                <c:pt idx="2">
                  <c:v>65217.87</c:v>
                </c:pt>
                <c:pt idx="3">
                  <c:v>63866.61</c:v>
                </c:pt>
                <c:pt idx="4">
                  <c:v>62673.29</c:v>
                </c:pt>
                <c:pt idx="5">
                  <c:v>61263.199999999997</c:v>
                </c:pt>
                <c:pt idx="6">
                  <c:v>60369.4</c:v>
                </c:pt>
                <c:pt idx="7">
                  <c:v>59001.86</c:v>
                </c:pt>
                <c:pt idx="8">
                  <c:v>58803.6</c:v>
                </c:pt>
                <c:pt idx="9">
                  <c:v>59097.02</c:v>
                </c:pt>
                <c:pt idx="10">
                  <c:v>57964.13</c:v>
                </c:pt>
                <c:pt idx="11">
                  <c:v>57126.5</c:v>
                </c:pt>
                <c:pt idx="12">
                  <c:v>56244.29</c:v>
                </c:pt>
                <c:pt idx="13">
                  <c:v>55857.15</c:v>
                </c:pt>
                <c:pt idx="14">
                  <c:v>54373.63</c:v>
                </c:pt>
                <c:pt idx="15">
                  <c:v>52560.04</c:v>
                </c:pt>
                <c:pt idx="16">
                  <c:v>51278.64</c:v>
                </c:pt>
                <c:pt idx="17">
                  <c:v>49383.93</c:v>
                </c:pt>
                <c:pt idx="18">
                  <c:v>49334.05</c:v>
                </c:pt>
                <c:pt idx="19">
                  <c:v>48309.65</c:v>
                </c:pt>
                <c:pt idx="20">
                  <c:v>45944.14</c:v>
                </c:pt>
                <c:pt idx="21">
                  <c:v>44340.54</c:v>
                </c:pt>
                <c:pt idx="22">
                  <c:v>42956.1</c:v>
                </c:pt>
                <c:pt idx="23">
                  <c:v>40312.65</c:v>
                </c:pt>
                <c:pt idx="24">
                  <c:v>37421.26</c:v>
                </c:pt>
                <c:pt idx="25">
                  <c:v>34503.49</c:v>
                </c:pt>
                <c:pt idx="26">
                  <c:v>34805.120000000003</c:v>
                </c:pt>
                <c:pt idx="27">
                  <c:v>34081.46</c:v>
                </c:pt>
                <c:pt idx="28">
                  <c:v>32908.31</c:v>
                </c:pt>
                <c:pt idx="29">
                  <c:v>33491.160000000003</c:v>
                </c:pt>
                <c:pt idx="30">
                  <c:v>32533.58</c:v>
                </c:pt>
                <c:pt idx="31">
                  <c:v>31556.63</c:v>
                </c:pt>
                <c:pt idx="32">
                  <c:v>30227.71</c:v>
                </c:pt>
                <c:pt idx="33">
                  <c:v>30110.89</c:v>
                </c:pt>
                <c:pt idx="34">
                  <c:v>29901.86</c:v>
                </c:pt>
                <c:pt idx="35">
                  <c:v>27797.67</c:v>
                </c:pt>
                <c:pt idx="36">
                  <c:v>25886.87</c:v>
                </c:pt>
                <c:pt idx="37">
                  <c:v>26632.36</c:v>
                </c:pt>
                <c:pt idx="38">
                  <c:v>27137.26</c:v>
                </c:pt>
                <c:pt idx="39">
                  <c:v>27906.61</c:v>
                </c:pt>
                <c:pt idx="40">
                  <c:v>27890.06</c:v>
                </c:pt>
                <c:pt idx="41">
                  <c:v>28256.41</c:v>
                </c:pt>
                <c:pt idx="42">
                  <c:v>28042.720000000001</c:v>
                </c:pt>
                <c:pt idx="43">
                  <c:v>26199.48</c:v>
                </c:pt>
                <c:pt idx="44">
                  <c:v>24477.19</c:v>
                </c:pt>
                <c:pt idx="45">
                  <c:v>23929.24</c:v>
                </c:pt>
                <c:pt idx="46">
                  <c:v>23681.77</c:v>
                </c:pt>
                <c:pt idx="47">
                  <c:v>22390.080000000002</c:v>
                </c:pt>
                <c:pt idx="48">
                  <c:v>22101.4</c:v>
                </c:pt>
                <c:pt idx="49">
                  <c:v>21114.29</c:v>
                </c:pt>
                <c:pt idx="50">
                  <c:v>22698.67</c:v>
                </c:pt>
                <c:pt idx="51">
                  <c:v>22581.57</c:v>
                </c:pt>
                <c:pt idx="52">
                  <c:v>22140.31</c:v>
                </c:pt>
                <c:pt idx="53">
                  <c:v>22834.67</c:v>
                </c:pt>
                <c:pt idx="54">
                  <c:v>22481.46</c:v>
                </c:pt>
                <c:pt idx="55">
                  <c:v>22206.799999999999</c:v>
                </c:pt>
                <c:pt idx="56">
                  <c:v>23171.53</c:v>
                </c:pt>
                <c:pt idx="57">
                  <c:v>23267.83</c:v>
                </c:pt>
                <c:pt idx="58">
                  <c:v>22496.55</c:v>
                </c:pt>
                <c:pt idx="59">
                  <c:v>21664.26</c:v>
                </c:pt>
                <c:pt idx="60">
                  <c:v>20690.650000000001</c:v>
                </c:pt>
                <c:pt idx="61">
                  <c:v>20079.740000000002</c:v>
                </c:pt>
                <c:pt idx="62">
                  <c:v>19534.62</c:v>
                </c:pt>
                <c:pt idx="63">
                  <c:v>18899.060000000001</c:v>
                </c:pt>
                <c:pt idx="64">
                  <c:v>17505.419999999998</c:v>
                </c:pt>
                <c:pt idx="65">
                  <c:v>17699.490000000002</c:v>
                </c:pt>
                <c:pt idx="66">
                  <c:v>16588.07</c:v>
                </c:pt>
                <c:pt idx="67">
                  <c:v>14375.99</c:v>
                </c:pt>
                <c:pt idx="68">
                  <c:v>16416.009999999998</c:v>
                </c:pt>
                <c:pt idx="69">
                  <c:v>15963.88</c:v>
                </c:pt>
                <c:pt idx="70">
                  <c:v>15594.93</c:v>
                </c:pt>
                <c:pt idx="71">
                  <c:v>14880.72</c:v>
                </c:pt>
                <c:pt idx="72">
                  <c:v>14621.07</c:v>
                </c:pt>
                <c:pt idx="73">
                  <c:v>14174.27</c:v>
                </c:pt>
                <c:pt idx="74">
                  <c:v>13863.39</c:v>
                </c:pt>
                <c:pt idx="75">
                  <c:v>13850.86</c:v>
                </c:pt>
                <c:pt idx="76">
                  <c:v>14207.14</c:v>
                </c:pt>
                <c:pt idx="77">
                  <c:v>13777.99</c:v>
                </c:pt>
                <c:pt idx="78">
                  <c:v>13194.24</c:v>
                </c:pt>
                <c:pt idx="79">
                  <c:v>13084.6</c:v>
                </c:pt>
                <c:pt idx="80">
                  <c:v>13103.04</c:v>
                </c:pt>
                <c:pt idx="81">
                  <c:v>12772.89</c:v>
                </c:pt>
                <c:pt idx="82">
                  <c:v>12448.91</c:v>
                </c:pt>
                <c:pt idx="83">
                  <c:v>12027.97</c:v>
                </c:pt>
                <c:pt idx="84">
                  <c:v>11510.66</c:v>
                </c:pt>
                <c:pt idx="85">
                  <c:v>10832.72</c:v>
                </c:pt>
                <c:pt idx="86">
                  <c:v>9883.6689999999999</c:v>
                </c:pt>
                <c:pt idx="87">
                  <c:v>9469.3220000000001</c:v>
                </c:pt>
                <c:pt idx="88">
                  <c:v>9719.4570000000003</c:v>
                </c:pt>
                <c:pt idx="90">
                  <c:v>9011.0560000000005</c:v>
                </c:pt>
                <c:pt idx="91">
                  <c:v>8026.2929999999997</c:v>
                </c:pt>
                <c:pt idx="92">
                  <c:v>8569.0570000000007</c:v>
                </c:pt>
                <c:pt idx="93">
                  <c:v>10170.540000000001</c:v>
                </c:pt>
                <c:pt idx="94">
                  <c:v>13285.71</c:v>
                </c:pt>
                <c:pt idx="95">
                  <c:v>13792.32</c:v>
                </c:pt>
                <c:pt idx="96">
                  <c:v>15127.17</c:v>
                </c:pt>
                <c:pt idx="97">
                  <c:v>14210.91</c:v>
                </c:pt>
                <c:pt idx="98">
                  <c:v>12223.84</c:v>
                </c:pt>
                <c:pt idx="99">
                  <c:v>11025.84</c:v>
                </c:pt>
                <c:pt idx="100">
                  <c:v>10121.61</c:v>
                </c:pt>
                <c:pt idx="101">
                  <c:v>9082.2309999999998</c:v>
                </c:pt>
                <c:pt idx="102">
                  <c:v>10323.549999999999</c:v>
                </c:pt>
                <c:pt idx="103">
                  <c:v>13342</c:v>
                </c:pt>
                <c:pt idx="104">
                  <c:v>14868.83</c:v>
                </c:pt>
                <c:pt idx="105">
                  <c:v>15673.1</c:v>
                </c:pt>
                <c:pt idx="106">
                  <c:v>15660.81</c:v>
                </c:pt>
                <c:pt idx="107">
                  <c:v>13376.22</c:v>
                </c:pt>
                <c:pt idx="108">
                  <c:v>11738.75</c:v>
                </c:pt>
                <c:pt idx="109">
                  <c:v>10796.95</c:v>
                </c:pt>
                <c:pt idx="110">
                  <c:v>10862.22</c:v>
                </c:pt>
                <c:pt idx="111">
                  <c:v>10657.65</c:v>
                </c:pt>
                <c:pt idx="112">
                  <c:v>9536.9840000000004</c:v>
                </c:pt>
                <c:pt idx="113">
                  <c:v>7859.3360000000002</c:v>
                </c:pt>
                <c:pt idx="114">
                  <c:v>8672.5</c:v>
                </c:pt>
                <c:pt idx="115">
                  <c:v>8650.7870000000003</c:v>
                </c:pt>
                <c:pt idx="116">
                  <c:v>8463.6260000000002</c:v>
                </c:pt>
                <c:pt idx="117">
                  <c:v>8103.2780000000002</c:v>
                </c:pt>
                <c:pt idx="118">
                  <c:v>8280.0329999999994</c:v>
                </c:pt>
                <c:pt idx="119">
                  <c:v>8275.2109999999993</c:v>
                </c:pt>
                <c:pt idx="120">
                  <c:v>8540.9490000000005</c:v>
                </c:pt>
                <c:pt idx="121">
                  <c:v>8394.9770000000008</c:v>
                </c:pt>
                <c:pt idx="122">
                  <c:v>8466.4310000000005</c:v>
                </c:pt>
                <c:pt idx="123">
                  <c:v>9142.0830000000005</c:v>
                </c:pt>
                <c:pt idx="124">
                  <c:v>8470.5450000000001</c:v>
                </c:pt>
                <c:pt idx="125">
                  <c:v>8930.5059999999994</c:v>
                </c:pt>
                <c:pt idx="126">
                  <c:v>9935.0550000000003</c:v>
                </c:pt>
                <c:pt idx="127">
                  <c:v>10364.58</c:v>
                </c:pt>
                <c:pt idx="128">
                  <c:v>10488.07</c:v>
                </c:pt>
                <c:pt idx="129">
                  <c:v>10313.06</c:v>
                </c:pt>
                <c:pt idx="130">
                  <c:v>9529.34</c:v>
                </c:pt>
                <c:pt idx="131">
                  <c:v>8679.2870000000003</c:v>
                </c:pt>
                <c:pt idx="132">
                  <c:v>9154.0949999999993</c:v>
                </c:pt>
                <c:pt idx="133">
                  <c:v>9287.9860000000008</c:v>
                </c:pt>
                <c:pt idx="134">
                  <c:v>8995.3549999999996</c:v>
                </c:pt>
                <c:pt idx="135">
                  <c:v>8614.8629999999994</c:v>
                </c:pt>
                <c:pt idx="136">
                  <c:v>8337.9120000000003</c:v>
                </c:pt>
                <c:pt idx="137">
                  <c:v>7793.29</c:v>
                </c:pt>
                <c:pt idx="138">
                  <c:v>7646.183</c:v>
                </c:pt>
                <c:pt idx="139">
                  <c:v>7468.5590000000002</c:v>
                </c:pt>
                <c:pt idx="140">
                  <c:v>7650.5990000000002</c:v>
                </c:pt>
                <c:pt idx="141">
                  <c:v>7492.9949999999999</c:v>
                </c:pt>
                <c:pt idx="142">
                  <c:v>7247.9189999999999</c:v>
                </c:pt>
                <c:pt idx="143">
                  <c:v>6912.7129999999997</c:v>
                </c:pt>
                <c:pt idx="144">
                  <c:v>7242.0879999999997</c:v>
                </c:pt>
                <c:pt idx="145">
                  <c:v>7397.335</c:v>
                </c:pt>
                <c:pt idx="146">
                  <c:v>7434.2550000000001</c:v>
                </c:pt>
                <c:pt idx="147">
                  <c:v>6765.56</c:v>
                </c:pt>
                <c:pt idx="148">
                  <c:v>6632.2359999999999</c:v>
                </c:pt>
                <c:pt idx="149">
                  <c:v>6880.1229999999996</c:v>
                </c:pt>
                <c:pt idx="150">
                  <c:v>6612.66</c:v>
                </c:pt>
                <c:pt idx="151">
                  <c:v>6149.1930000000002</c:v>
                </c:pt>
                <c:pt idx="152">
                  <c:v>5716.8990000000003</c:v>
                </c:pt>
                <c:pt idx="153">
                  <c:v>6211.31</c:v>
                </c:pt>
                <c:pt idx="154">
                  <c:v>6415.6940000000004</c:v>
                </c:pt>
                <c:pt idx="155">
                  <c:v>6041.7640000000001</c:v>
                </c:pt>
                <c:pt idx="156">
                  <c:v>6263.4549999999999</c:v>
                </c:pt>
                <c:pt idx="157">
                  <c:v>6602.6559999999999</c:v>
                </c:pt>
                <c:pt idx="158">
                  <c:v>6820.5690000000004</c:v>
                </c:pt>
                <c:pt idx="159">
                  <c:v>6470.4219999999996</c:v>
                </c:pt>
                <c:pt idx="160">
                  <c:v>5847.2539999999999</c:v>
                </c:pt>
                <c:pt idx="161">
                  <c:v>5180.741</c:v>
                </c:pt>
                <c:pt idx="162">
                  <c:v>4804.6170000000002</c:v>
                </c:pt>
                <c:pt idx="163">
                  <c:v>4631.4520000000002</c:v>
                </c:pt>
                <c:pt idx="164">
                  <c:v>4992.8230000000003</c:v>
                </c:pt>
                <c:pt idx="165">
                  <c:v>5007.1490000000003</c:v>
                </c:pt>
                <c:pt idx="166">
                  <c:v>5316.518</c:v>
                </c:pt>
                <c:pt idx="167">
                  <c:v>4972.9589999999998</c:v>
                </c:pt>
                <c:pt idx="168">
                  <c:v>5760.7749999999996</c:v>
                </c:pt>
                <c:pt idx="169">
                  <c:v>5399.9930000000004</c:v>
                </c:pt>
                <c:pt idx="170">
                  <c:v>4858.5439999999999</c:v>
                </c:pt>
                <c:pt idx="171">
                  <c:v>4561.6670000000004</c:v>
                </c:pt>
                <c:pt idx="172">
                  <c:v>4527.2539999999999</c:v>
                </c:pt>
                <c:pt idx="173">
                  <c:v>4307.5959999999995</c:v>
                </c:pt>
                <c:pt idx="174">
                  <c:v>4304.4160000000002</c:v>
                </c:pt>
                <c:pt idx="175">
                  <c:v>3823.5729999999999</c:v>
                </c:pt>
                <c:pt idx="176">
                  <c:v>3701.12</c:v>
                </c:pt>
                <c:pt idx="177">
                  <c:v>3472.01</c:v>
                </c:pt>
                <c:pt idx="178">
                  <c:v>3587.451</c:v>
                </c:pt>
                <c:pt idx="179">
                  <c:v>3953.8020000000001</c:v>
                </c:pt>
                <c:pt idx="180">
                  <c:v>3832.5509999999999</c:v>
                </c:pt>
                <c:pt idx="181">
                  <c:v>3689.97</c:v>
                </c:pt>
                <c:pt idx="182">
                  <c:v>3521.7020000000002</c:v>
                </c:pt>
                <c:pt idx="183">
                  <c:v>3265.44</c:v>
                </c:pt>
                <c:pt idx="184">
                  <c:v>2897.7809999999999</c:v>
                </c:pt>
                <c:pt idx="185">
                  <c:v>2852.2179999999998</c:v>
                </c:pt>
                <c:pt idx="186">
                  <c:v>3112.1880000000001</c:v>
                </c:pt>
                <c:pt idx="187">
                  <c:v>3069.4850000000001</c:v>
                </c:pt>
                <c:pt idx="188">
                  <c:v>2926.194</c:v>
                </c:pt>
                <c:pt idx="189">
                  <c:v>3094.7649999999999</c:v>
                </c:pt>
                <c:pt idx="190">
                  <c:v>3123.46</c:v>
                </c:pt>
                <c:pt idx="191">
                  <c:v>3188.9110000000001</c:v>
                </c:pt>
                <c:pt idx="192">
                  <c:v>3018.4630000000002</c:v>
                </c:pt>
                <c:pt idx="193">
                  <c:v>2846.9180000000001</c:v>
                </c:pt>
                <c:pt idx="194">
                  <c:v>2912.8589999999999</c:v>
                </c:pt>
                <c:pt idx="195">
                  <c:v>2370.2959999999998</c:v>
                </c:pt>
                <c:pt idx="196">
                  <c:v>2317.1129999999998</c:v>
                </c:pt>
                <c:pt idx="197">
                  <c:v>2405.3850000000002</c:v>
                </c:pt>
                <c:pt idx="198">
                  <c:v>3084.1550000000002</c:v>
                </c:pt>
                <c:pt idx="199">
                  <c:v>2955.0059999999999</c:v>
                </c:pt>
                <c:pt idx="200">
                  <c:v>2402.2449999999999</c:v>
                </c:pt>
                <c:pt idx="201">
                  <c:v>2072.5419999999999</c:v>
                </c:pt>
                <c:pt idx="202">
                  <c:v>2469.6959999999999</c:v>
                </c:pt>
                <c:pt idx="203">
                  <c:v>2483.2629999999999</c:v>
                </c:pt>
                <c:pt idx="204">
                  <c:v>2184.2930000000001</c:v>
                </c:pt>
                <c:pt idx="205">
                  <c:v>2330.7869999999998</c:v>
                </c:pt>
                <c:pt idx="206">
                  <c:v>2135.2800000000002</c:v>
                </c:pt>
                <c:pt idx="207">
                  <c:v>1812.38</c:v>
                </c:pt>
                <c:pt idx="208">
                  <c:v>1600.8030000000001</c:v>
                </c:pt>
                <c:pt idx="209">
                  <c:v>1497.2049999999999</c:v>
                </c:pt>
                <c:pt idx="210">
                  <c:v>1724.223</c:v>
                </c:pt>
                <c:pt idx="211">
                  <c:v>1619.78</c:v>
                </c:pt>
                <c:pt idx="212">
                  <c:v>1737.3820000000001</c:v>
                </c:pt>
                <c:pt idx="213">
                  <c:v>1941.6210000000001</c:v>
                </c:pt>
                <c:pt idx="214">
                  <c:v>1882.37</c:v>
                </c:pt>
                <c:pt idx="215">
                  <c:v>1834.402</c:v>
                </c:pt>
                <c:pt idx="216">
                  <c:v>1619.6479999999999</c:v>
                </c:pt>
                <c:pt idx="217">
                  <c:v>1591.499</c:v>
                </c:pt>
                <c:pt idx="218">
                  <c:v>1379.046</c:v>
                </c:pt>
                <c:pt idx="219">
                  <c:v>1314.8920000000001</c:v>
                </c:pt>
                <c:pt idx="220">
                  <c:v>1311.499</c:v>
                </c:pt>
                <c:pt idx="221">
                  <c:v>1308.711</c:v>
                </c:pt>
                <c:pt idx="222">
                  <c:v>1307.0050000000001</c:v>
                </c:pt>
                <c:pt idx="223">
                  <c:v>1515.62</c:v>
                </c:pt>
                <c:pt idx="224">
                  <c:v>1534.174</c:v>
                </c:pt>
                <c:pt idx="225">
                  <c:v>1340.242</c:v>
                </c:pt>
                <c:pt idx="226">
                  <c:v>1109.193</c:v>
                </c:pt>
                <c:pt idx="227">
                  <c:v>1109.289</c:v>
                </c:pt>
                <c:pt idx="228">
                  <c:v>1191.136</c:v>
                </c:pt>
                <c:pt idx="229">
                  <c:v>1117.2760000000001</c:v>
                </c:pt>
                <c:pt idx="230">
                  <c:v>1129.4570000000001</c:v>
                </c:pt>
                <c:pt idx="231">
                  <c:v>1321.873</c:v>
                </c:pt>
                <c:pt idx="232">
                  <c:v>1179.1659999999999</c:v>
                </c:pt>
                <c:pt idx="233">
                  <c:v>1131.194</c:v>
                </c:pt>
                <c:pt idx="234">
                  <c:v>1025.183</c:v>
                </c:pt>
                <c:pt idx="235">
                  <c:v>974.06389999999999</c:v>
                </c:pt>
                <c:pt idx="236">
                  <c:v>861.29849999999999</c:v>
                </c:pt>
                <c:pt idx="237">
                  <c:v>1013.667</c:v>
                </c:pt>
                <c:pt idx="238">
                  <c:v>956.27380000000005</c:v>
                </c:pt>
                <c:pt idx="239">
                  <c:v>922.15210000000002</c:v>
                </c:pt>
                <c:pt idx="240">
                  <c:v>963.39030000000002</c:v>
                </c:pt>
                <c:pt idx="241">
                  <c:v>847.66970000000003</c:v>
                </c:pt>
                <c:pt idx="242">
                  <c:v>758.05330000000004</c:v>
                </c:pt>
                <c:pt idx="243">
                  <c:v>733.44060000000002</c:v>
                </c:pt>
                <c:pt idx="244">
                  <c:v>729.17460000000005</c:v>
                </c:pt>
                <c:pt idx="245">
                  <c:v>825.25739999999996</c:v>
                </c:pt>
                <c:pt idx="246">
                  <c:v>708.14269999999999</c:v>
                </c:pt>
                <c:pt idx="247">
                  <c:v>727.44830000000002</c:v>
                </c:pt>
                <c:pt idx="248">
                  <c:v>575.89149999999995</c:v>
                </c:pt>
                <c:pt idx="249">
                  <c:v>580.53909999999996</c:v>
                </c:pt>
                <c:pt idx="250">
                  <c:v>593.82820000000004</c:v>
                </c:pt>
                <c:pt idx="251">
                  <c:v>513.58240000000001</c:v>
                </c:pt>
                <c:pt idx="252">
                  <c:v>585.35050000000001</c:v>
                </c:pt>
                <c:pt idx="253">
                  <c:v>609.87879999999996</c:v>
                </c:pt>
                <c:pt idx="254">
                  <c:v>516.9117</c:v>
                </c:pt>
                <c:pt idx="255">
                  <c:v>468.74810000000002</c:v>
                </c:pt>
                <c:pt idx="256">
                  <c:v>387.97879999999998</c:v>
                </c:pt>
                <c:pt idx="257">
                  <c:v>410.21820000000002</c:v>
                </c:pt>
                <c:pt idx="258">
                  <c:v>340.31880000000001</c:v>
                </c:pt>
                <c:pt idx="259">
                  <c:v>320.63670000000002</c:v>
                </c:pt>
                <c:pt idx="260">
                  <c:v>310.32</c:v>
                </c:pt>
                <c:pt idx="261">
                  <c:v>411.93310000000002</c:v>
                </c:pt>
                <c:pt idx="262">
                  <c:v>348.17790000000002</c:v>
                </c:pt>
                <c:pt idx="263">
                  <c:v>312.95650000000001</c:v>
                </c:pt>
                <c:pt idx="264">
                  <c:v>319.35599999999999</c:v>
                </c:pt>
                <c:pt idx="265">
                  <c:v>479.91500000000002</c:v>
                </c:pt>
                <c:pt idx="266">
                  <c:v>350.60640000000001</c:v>
                </c:pt>
                <c:pt idx="267">
                  <c:v>359.06079999999997</c:v>
                </c:pt>
                <c:pt idx="268">
                  <c:v>284.47140000000002</c:v>
                </c:pt>
                <c:pt idx="269">
                  <c:v>265.87740000000002</c:v>
                </c:pt>
                <c:pt idx="270">
                  <c:v>297.3288</c:v>
                </c:pt>
                <c:pt idx="271">
                  <c:v>273.39359999999999</c:v>
                </c:pt>
                <c:pt idx="272">
                  <c:v>264.88040000000001</c:v>
                </c:pt>
                <c:pt idx="273">
                  <c:v>284.51299999999998</c:v>
                </c:pt>
                <c:pt idx="274">
                  <c:v>240.89779999999999</c:v>
                </c:pt>
                <c:pt idx="275">
                  <c:v>234.3013</c:v>
                </c:pt>
                <c:pt idx="276">
                  <c:v>192.43709999999999</c:v>
                </c:pt>
                <c:pt idx="277">
                  <c:v>205.6172</c:v>
                </c:pt>
                <c:pt idx="278">
                  <c:v>227.03280000000001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32B-8046-8956-2531CBFAA693}"/>
            </c:ext>
          </c:extLst>
        </c:ser>
        <c:ser>
          <c:idx val="0"/>
          <c:order val="1"/>
          <c:tx>
            <c:strRef>
              <c:f>'Thames_X-sec (New)'!$D$3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5"/>
            <c:spPr>
              <a:solidFill>
                <a:schemeClr val="accent2">
                  <a:lumMod val="75000"/>
                </a:schemeClr>
              </a:solidFill>
              <a:ln>
                <a:solidFill>
                  <a:srgbClr val="9B3937"/>
                </a:solidFill>
              </a:ln>
            </c:spPr>
          </c:marker>
          <c:xVal>
            <c:numRef>
              <c:f>'Thames_X-sec (New)'!$B$5:$B$283</c:f>
              <c:numCache>
                <c:formatCode>General</c:formatCode>
                <c:ptCount val="279"/>
                <c:pt idx="0">
                  <c:v>0</c:v>
                </c:pt>
                <c:pt idx="1">
                  <c:v>350</c:v>
                </c:pt>
                <c:pt idx="2">
                  <c:v>700</c:v>
                </c:pt>
                <c:pt idx="3">
                  <c:v>1050</c:v>
                </c:pt>
                <c:pt idx="4">
                  <c:v>1400</c:v>
                </c:pt>
                <c:pt idx="5">
                  <c:v>1750</c:v>
                </c:pt>
                <c:pt idx="6">
                  <c:v>2100</c:v>
                </c:pt>
                <c:pt idx="7">
                  <c:v>2450</c:v>
                </c:pt>
                <c:pt idx="8">
                  <c:v>2800</c:v>
                </c:pt>
                <c:pt idx="9">
                  <c:v>3150</c:v>
                </c:pt>
                <c:pt idx="10">
                  <c:v>3500</c:v>
                </c:pt>
                <c:pt idx="11">
                  <c:v>3850</c:v>
                </c:pt>
                <c:pt idx="12">
                  <c:v>4200</c:v>
                </c:pt>
                <c:pt idx="13">
                  <c:v>4550</c:v>
                </c:pt>
                <c:pt idx="14">
                  <c:v>4900</c:v>
                </c:pt>
                <c:pt idx="15">
                  <c:v>5250</c:v>
                </c:pt>
                <c:pt idx="16">
                  <c:v>5600</c:v>
                </c:pt>
                <c:pt idx="17">
                  <c:v>5950</c:v>
                </c:pt>
                <c:pt idx="18">
                  <c:v>6300</c:v>
                </c:pt>
                <c:pt idx="19">
                  <c:v>6650</c:v>
                </c:pt>
                <c:pt idx="20">
                  <c:v>7000</c:v>
                </c:pt>
                <c:pt idx="21">
                  <c:v>7350</c:v>
                </c:pt>
                <c:pt idx="22">
                  <c:v>7700</c:v>
                </c:pt>
                <c:pt idx="23">
                  <c:v>8050</c:v>
                </c:pt>
                <c:pt idx="24">
                  <c:v>8400</c:v>
                </c:pt>
                <c:pt idx="25">
                  <c:v>8750</c:v>
                </c:pt>
                <c:pt idx="26">
                  <c:v>9100</c:v>
                </c:pt>
                <c:pt idx="27">
                  <c:v>9450</c:v>
                </c:pt>
                <c:pt idx="28">
                  <c:v>9800</c:v>
                </c:pt>
                <c:pt idx="29">
                  <c:v>10150</c:v>
                </c:pt>
                <c:pt idx="30">
                  <c:v>10500</c:v>
                </c:pt>
                <c:pt idx="31">
                  <c:v>10850</c:v>
                </c:pt>
                <c:pt idx="32">
                  <c:v>11200</c:v>
                </c:pt>
                <c:pt idx="33">
                  <c:v>11550</c:v>
                </c:pt>
                <c:pt idx="34">
                  <c:v>11900</c:v>
                </c:pt>
                <c:pt idx="35">
                  <c:v>12250</c:v>
                </c:pt>
                <c:pt idx="36">
                  <c:v>12600</c:v>
                </c:pt>
                <c:pt idx="37">
                  <c:v>12950</c:v>
                </c:pt>
                <c:pt idx="38">
                  <c:v>13300</c:v>
                </c:pt>
                <c:pt idx="39">
                  <c:v>13650</c:v>
                </c:pt>
                <c:pt idx="40">
                  <c:v>14000</c:v>
                </c:pt>
                <c:pt idx="41">
                  <c:v>14350</c:v>
                </c:pt>
                <c:pt idx="42">
                  <c:v>14700</c:v>
                </c:pt>
                <c:pt idx="43">
                  <c:v>15050</c:v>
                </c:pt>
                <c:pt idx="44">
                  <c:v>15400</c:v>
                </c:pt>
                <c:pt idx="45">
                  <c:v>15750</c:v>
                </c:pt>
                <c:pt idx="46">
                  <c:v>16100</c:v>
                </c:pt>
                <c:pt idx="47">
                  <c:v>16450</c:v>
                </c:pt>
                <c:pt idx="48">
                  <c:v>16800</c:v>
                </c:pt>
                <c:pt idx="49">
                  <c:v>17150</c:v>
                </c:pt>
                <c:pt idx="50">
                  <c:v>17500</c:v>
                </c:pt>
                <c:pt idx="51">
                  <c:v>17850</c:v>
                </c:pt>
                <c:pt idx="52">
                  <c:v>18200</c:v>
                </c:pt>
                <c:pt idx="53">
                  <c:v>18550</c:v>
                </c:pt>
                <c:pt idx="54">
                  <c:v>18900</c:v>
                </c:pt>
                <c:pt idx="55">
                  <c:v>19250</c:v>
                </c:pt>
                <c:pt idx="56">
                  <c:v>19600</c:v>
                </c:pt>
                <c:pt idx="57">
                  <c:v>19950</c:v>
                </c:pt>
                <c:pt idx="58">
                  <c:v>20300</c:v>
                </c:pt>
                <c:pt idx="59">
                  <c:v>20650</c:v>
                </c:pt>
                <c:pt idx="60">
                  <c:v>21000</c:v>
                </c:pt>
                <c:pt idx="61">
                  <c:v>21350</c:v>
                </c:pt>
                <c:pt idx="62">
                  <c:v>21700</c:v>
                </c:pt>
                <c:pt idx="63">
                  <c:v>22050</c:v>
                </c:pt>
                <c:pt idx="64">
                  <c:v>22400</c:v>
                </c:pt>
                <c:pt idx="65">
                  <c:v>22750</c:v>
                </c:pt>
                <c:pt idx="66">
                  <c:v>23100</c:v>
                </c:pt>
                <c:pt idx="67">
                  <c:v>23450</c:v>
                </c:pt>
                <c:pt idx="68">
                  <c:v>23800</c:v>
                </c:pt>
                <c:pt idx="69">
                  <c:v>24150</c:v>
                </c:pt>
                <c:pt idx="70">
                  <c:v>24500</c:v>
                </c:pt>
                <c:pt idx="71">
                  <c:v>24850</c:v>
                </c:pt>
                <c:pt idx="72">
                  <c:v>25200</c:v>
                </c:pt>
                <c:pt idx="73">
                  <c:v>25550</c:v>
                </c:pt>
                <c:pt idx="74">
                  <c:v>25900</c:v>
                </c:pt>
                <c:pt idx="75">
                  <c:v>26250</c:v>
                </c:pt>
                <c:pt idx="76">
                  <c:v>26600</c:v>
                </c:pt>
                <c:pt idx="77">
                  <c:v>26950</c:v>
                </c:pt>
                <c:pt idx="78">
                  <c:v>27300</c:v>
                </c:pt>
                <c:pt idx="79">
                  <c:v>27650</c:v>
                </c:pt>
                <c:pt idx="80">
                  <c:v>28000</c:v>
                </c:pt>
                <c:pt idx="81">
                  <c:v>28350</c:v>
                </c:pt>
                <c:pt idx="82">
                  <c:v>28700</c:v>
                </c:pt>
                <c:pt idx="83">
                  <c:v>29050</c:v>
                </c:pt>
                <c:pt idx="84">
                  <c:v>29400</c:v>
                </c:pt>
                <c:pt idx="85">
                  <c:v>29750</c:v>
                </c:pt>
                <c:pt idx="86">
                  <c:v>30100</c:v>
                </c:pt>
                <c:pt idx="87">
                  <c:v>30450</c:v>
                </c:pt>
                <c:pt idx="88">
                  <c:v>30800</c:v>
                </c:pt>
                <c:pt idx="89" formatCode="0">
                  <c:v>31000</c:v>
                </c:pt>
                <c:pt idx="90">
                  <c:v>31150</c:v>
                </c:pt>
                <c:pt idx="91">
                  <c:v>31500</c:v>
                </c:pt>
                <c:pt idx="92">
                  <c:v>31850</c:v>
                </c:pt>
                <c:pt idx="93">
                  <c:v>32200</c:v>
                </c:pt>
                <c:pt idx="94">
                  <c:v>32550</c:v>
                </c:pt>
                <c:pt idx="95">
                  <c:v>32900</c:v>
                </c:pt>
                <c:pt idx="96">
                  <c:v>33250</c:v>
                </c:pt>
                <c:pt idx="97">
                  <c:v>33600</c:v>
                </c:pt>
                <c:pt idx="98">
                  <c:v>33950</c:v>
                </c:pt>
                <c:pt idx="99">
                  <c:v>34300</c:v>
                </c:pt>
                <c:pt idx="100">
                  <c:v>34650</c:v>
                </c:pt>
                <c:pt idx="101">
                  <c:v>35000</c:v>
                </c:pt>
                <c:pt idx="102">
                  <c:v>35350</c:v>
                </c:pt>
                <c:pt idx="103">
                  <c:v>35700</c:v>
                </c:pt>
                <c:pt idx="104">
                  <c:v>36050</c:v>
                </c:pt>
                <c:pt idx="105">
                  <c:v>36400</c:v>
                </c:pt>
                <c:pt idx="106">
                  <c:v>36750</c:v>
                </c:pt>
                <c:pt idx="107">
                  <c:v>37100</c:v>
                </c:pt>
                <c:pt idx="108">
                  <c:v>37450</c:v>
                </c:pt>
                <c:pt idx="109">
                  <c:v>37800</c:v>
                </c:pt>
                <c:pt idx="110">
                  <c:v>38150</c:v>
                </c:pt>
                <c:pt idx="111">
                  <c:v>38500</c:v>
                </c:pt>
                <c:pt idx="112">
                  <c:v>38850</c:v>
                </c:pt>
                <c:pt idx="113">
                  <c:v>39200</c:v>
                </c:pt>
                <c:pt idx="114">
                  <c:v>39550</c:v>
                </c:pt>
                <c:pt idx="115">
                  <c:v>39900</c:v>
                </c:pt>
                <c:pt idx="116">
                  <c:v>40250</c:v>
                </c:pt>
                <c:pt idx="117">
                  <c:v>40600</c:v>
                </c:pt>
                <c:pt idx="118">
                  <c:v>40950</c:v>
                </c:pt>
                <c:pt idx="119">
                  <c:v>41300</c:v>
                </c:pt>
                <c:pt idx="120">
                  <c:v>41650</c:v>
                </c:pt>
                <c:pt idx="121">
                  <c:v>42000</c:v>
                </c:pt>
                <c:pt idx="122">
                  <c:v>42350</c:v>
                </c:pt>
                <c:pt idx="123">
                  <c:v>42700</c:v>
                </c:pt>
                <c:pt idx="124">
                  <c:v>43050</c:v>
                </c:pt>
                <c:pt idx="125">
                  <c:v>43400</c:v>
                </c:pt>
                <c:pt idx="126">
                  <c:v>43750</c:v>
                </c:pt>
                <c:pt idx="127">
                  <c:v>44100</c:v>
                </c:pt>
                <c:pt idx="128">
                  <c:v>44450</c:v>
                </c:pt>
                <c:pt idx="129">
                  <c:v>44800</c:v>
                </c:pt>
                <c:pt idx="130">
                  <c:v>45150</c:v>
                </c:pt>
                <c:pt idx="131">
                  <c:v>45500</c:v>
                </c:pt>
                <c:pt idx="132">
                  <c:v>45850</c:v>
                </c:pt>
                <c:pt idx="133">
                  <c:v>46200</c:v>
                </c:pt>
                <c:pt idx="134">
                  <c:v>46550</c:v>
                </c:pt>
                <c:pt idx="135">
                  <c:v>46900</c:v>
                </c:pt>
                <c:pt idx="136">
                  <c:v>47250</c:v>
                </c:pt>
                <c:pt idx="137">
                  <c:v>47600</c:v>
                </c:pt>
                <c:pt idx="138">
                  <c:v>47950</c:v>
                </c:pt>
                <c:pt idx="139">
                  <c:v>48300</c:v>
                </c:pt>
                <c:pt idx="140">
                  <c:v>48650</c:v>
                </c:pt>
                <c:pt idx="141">
                  <c:v>49000</c:v>
                </c:pt>
                <c:pt idx="142">
                  <c:v>49350</c:v>
                </c:pt>
                <c:pt idx="143">
                  <c:v>49700</c:v>
                </c:pt>
                <c:pt idx="144">
                  <c:v>50050</c:v>
                </c:pt>
                <c:pt idx="145">
                  <c:v>50400</c:v>
                </c:pt>
                <c:pt idx="146">
                  <c:v>50750</c:v>
                </c:pt>
                <c:pt idx="147">
                  <c:v>51100</c:v>
                </c:pt>
                <c:pt idx="148">
                  <c:v>51450</c:v>
                </c:pt>
                <c:pt idx="149">
                  <c:v>51800</c:v>
                </c:pt>
                <c:pt idx="150">
                  <c:v>52150</c:v>
                </c:pt>
                <c:pt idx="151">
                  <c:v>52500</c:v>
                </c:pt>
                <c:pt idx="152">
                  <c:v>52850</c:v>
                </c:pt>
                <c:pt idx="153">
                  <c:v>53200</c:v>
                </c:pt>
                <c:pt idx="154">
                  <c:v>53550</c:v>
                </c:pt>
                <c:pt idx="155">
                  <c:v>53900</c:v>
                </c:pt>
                <c:pt idx="156">
                  <c:v>54250</c:v>
                </c:pt>
                <c:pt idx="157">
                  <c:v>54600</c:v>
                </c:pt>
                <c:pt idx="158">
                  <c:v>54950</c:v>
                </c:pt>
                <c:pt idx="159">
                  <c:v>55300</c:v>
                </c:pt>
                <c:pt idx="160">
                  <c:v>55650</c:v>
                </c:pt>
                <c:pt idx="161">
                  <c:v>56000</c:v>
                </c:pt>
                <c:pt idx="162">
                  <c:v>56350</c:v>
                </c:pt>
                <c:pt idx="163">
                  <c:v>56700</c:v>
                </c:pt>
                <c:pt idx="164">
                  <c:v>57050</c:v>
                </c:pt>
                <c:pt idx="165">
                  <c:v>57400</c:v>
                </c:pt>
                <c:pt idx="166">
                  <c:v>57750</c:v>
                </c:pt>
                <c:pt idx="167">
                  <c:v>58100</c:v>
                </c:pt>
                <c:pt idx="168">
                  <c:v>58450</c:v>
                </c:pt>
                <c:pt idx="169">
                  <c:v>58800</c:v>
                </c:pt>
                <c:pt idx="170">
                  <c:v>59150</c:v>
                </c:pt>
                <c:pt idx="171">
                  <c:v>59500</c:v>
                </c:pt>
                <c:pt idx="172">
                  <c:v>59850</c:v>
                </c:pt>
                <c:pt idx="173">
                  <c:v>60200</c:v>
                </c:pt>
                <c:pt idx="174">
                  <c:v>60550</c:v>
                </c:pt>
                <c:pt idx="175">
                  <c:v>60900</c:v>
                </c:pt>
                <c:pt idx="176">
                  <c:v>61250</c:v>
                </c:pt>
                <c:pt idx="177">
                  <c:v>61600</c:v>
                </c:pt>
                <c:pt idx="178">
                  <c:v>61950</c:v>
                </c:pt>
                <c:pt idx="179">
                  <c:v>62300</c:v>
                </c:pt>
                <c:pt idx="180">
                  <c:v>62650</c:v>
                </c:pt>
                <c:pt idx="181">
                  <c:v>63000</c:v>
                </c:pt>
                <c:pt idx="182">
                  <c:v>63350</c:v>
                </c:pt>
                <c:pt idx="183">
                  <c:v>63700</c:v>
                </c:pt>
                <c:pt idx="184">
                  <c:v>64050</c:v>
                </c:pt>
                <c:pt idx="185">
                  <c:v>64400</c:v>
                </c:pt>
                <c:pt idx="186">
                  <c:v>64750</c:v>
                </c:pt>
                <c:pt idx="187">
                  <c:v>65100</c:v>
                </c:pt>
                <c:pt idx="188">
                  <c:v>65450</c:v>
                </c:pt>
                <c:pt idx="189">
                  <c:v>65800</c:v>
                </c:pt>
                <c:pt idx="190">
                  <c:v>66150</c:v>
                </c:pt>
                <c:pt idx="191">
                  <c:v>66500</c:v>
                </c:pt>
                <c:pt idx="192">
                  <c:v>66850</c:v>
                </c:pt>
                <c:pt idx="193">
                  <c:v>67200</c:v>
                </c:pt>
                <c:pt idx="194">
                  <c:v>67550</c:v>
                </c:pt>
                <c:pt idx="195">
                  <c:v>67900</c:v>
                </c:pt>
                <c:pt idx="196">
                  <c:v>68250</c:v>
                </c:pt>
                <c:pt idx="197">
                  <c:v>68600</c:v>
                </c:pt>
                <c:pt idx="198">
                  <c:v>68950</c:v>
                </c:pt>
                <c:pt idx="199">
                  <c:v>69300</c:v>
                </c:pt>
                <c:pt idx="200">
                  <c:v>69650</c:v>
                </c:pt>
                <c:pt idx="201">
                  <c:v>70000</c:v>
                </c:pt>
                <c:pt idx="202">
                  <c:v>70350</c:v>
                </c:pt>
                <c:pt idx="203">
                  <c:v>70700</c:v>
                </c:pt>
                <c:pt idx="204">
                  <c:v>71050</c:v>
                </c:pt>
                <c:pt idx="205">
                  <c:v>71400</c:v>
                </c:pt>
                <c:pt idx="206">
                  <c:v>71750</c:v>
                </c:pt>
                <c:pt idx="207">
                  <c:v>72100</c:v>
                </c:pt>
                <c:pt idx="208">
                  <c:v>72450</c:v>
                </c:pt>
                <c:pt idx="209">
                  <c:v>72800</c:v>
                </c:pt>
                <c:pt idx="210">
                  <c:v>73150</c:v>
                </c:pt>
                <c:pt idx="211">
                  <c:v>73500</c:v>
                </c:pt>
                <c:pt idx="212">
                  <c:v>73850</c:v>
                </c:pt>
                <c:pt idx="213">
                  <c:v>74200</c:v>
                </c:pt>
                <c:pt idx="214">
                  <c:v>74550</c:v>
                </c:pt>
                <c:pt idx="215">
                  <c:v>74900</c:v>
                </c:pt>
                <c:pt idx="216">
                  <c:v>75250</c:v>
                </c:pt>
                <c:pt idx="217">
                  <c:v>75600</c:v>
                </c:pt>
                <c:pt idx="218">
                  <c:v>75950</c:v>
                </c:pt>
                <c:pt idx="219">
                  <c:v>76300</c:v>
                </c:pt>
                <c:pt idx="220">
                  <c:v>76650</c:v>
                </c:pt>
                <c:pt idx="221">
                  <c:v>77000</c:v>
                </c:pt>
                <c:pt idx="222">
                  <c:v>77350</c:v>
                </c:pt>
                <c:pt idx="223">
                  <c:v>77700</c:v>
                </c:pt>
                <c:pt idx="224">
                  <c:v>78050</c:v>
                </c:pt>
                <c:pt idx="225">
                  <c:v>78400</c:v>
                </c:pt>
                <c:pt idx="226">
                  <c:v>78750</c:v>
                </c:pt>
                <c:pt idx="227">
                  <c:v>79100</c:v>
                </c:pt>
                <c:pt idx="228">
                  <c:v>79450</c:v>
                </c:pt>
                <c:pt idx="229">
                  <c:v>79800</c:v>
                </c:pt>
                <c:pt idx="230">
                  <c:v>80150</c:v>
                </c:pt>
                <c:pt idx="231">
                  <c:v>80500</c:v>
                </c:pt>
                <c:pt idx="232">
                  <c:v>80850</c:v>
                </c:pt>
                <c:pt idx="233">
                  <c:v>81200</c:v>
                </c:pt>
                <c:pt idx="234">
                  <c:v>81550</c:v>
                </c:pt>
                <c:pt idx="235">
                  <c:v>81900</c:v>
                </c:pt>
                <c:pt idx="236">
                  <c:v>82250</c:v>
                </c:pt>
                <c:pt idx="237">
                  <c:v>82600</c:v>
                </c:pt>
                <c:pt idx="238">
                  <c:v>82950</c:v>
                </c:pt>
                <c:pt idx="239">
                  <c:v>83300</c:v>
                </c:pt>
                <c:pt idx="240">
                  <c:v>83650</c:v>
                </c:pt>
                <c:pt idx="241">
                  <c:v>84000</c:v>
                </c:pt>
                <c:pt idx="242">
                  <c:v>84350</c:v>
                </c:pt>
                <c:pt idx="243">
                  <c:v>84700</c:v>
                </c:pt>
                <c:pt idx="244">
                  <c:v>85050</c:v>
                </c:pt>
                <c:pt idx="245">
                  <c:v>85400</c:v>
                </c:pt>
                <c:pt idx="246">
                  <c:v>85750</c:v>
                </c:pt>
                <c:pt idx="247">
                  <c:v>86100</c:v>
                </c:pt>
                <c:pt idx="248">
                  <c:v>86450</c:v>
                </c:pt>
                <c:pt idx="249">
                  <c:v>86800</c:v>
                </c:pt>
                <c:pt idx="250">
                  <c:v>87150</c:v>
                </c:pt>
                <c:pt idx="251">
                  <c:v>87500</c:v>
                </c:pt>
                <c:pt idx="252">
                  <c:v>87850</c:v>
                </c:pt>
                <c:pt idx="253">
                  <c:v>88200</c:v>
                </c:pt>
                <c:pt idx="254">
                  <c:v>88550</c:v>
                </c:pt>
                <c:pt idx="255">
                  <c:v>88900</c:v>
                </c:pt>
                <c:pt idx="256">
                  <c:v>89250</c:v>
                </c:pt>
                <c:pt idx="257">
                  <c:v>89600</c:v>
                </c:pt>
                <c:pt idx="258">
                  <c:v>89950</c:v>
                </c:pt>
                <c:pt idx="259">
                  <c:v>90300</c:v>
                </c:pt>
                <c:pt idx="260">
                  <c:v>90650</c:v>
                </c:pt>
                <c:pt idx="261">
                  <c:v>91000</c:v>
                </c:pt>
                <c:pt idx="262">
                  <c:v>91350</c:v>
                </c:pt>
                <c:pt idx="263">
                  <c:v>91700</c:v>
                </c:pt>
                <c:pt idx="264">
                  <c:v>92050</c:v>
                </c:pt>
                <c:pt idx="265">
                  <c:v>92400</c:v>
                </c:pt>
                <c:pt idx="266">
                  <c:v>92750</c:v>
                </c:pt>
                <c:pt idx="267">
                  <c:v>93100</c:v>
                </c:pt>
                <c:pt idx="268">
                  <c:v>93450</c:v>
                </c:pt>
                <c:pt idx="269">
                  <c:v>93800</c:v>
                </c:pt>
                <c:pt idx="270">
                  <c:v>94150</c:v>
                </c:pt>
                <c:pt idx="271">
                  <c:v>94500</c:v>
                </c:pt>
                <c:pt idx="272">
                  <c:v>94850</c:v>
                </c:pt>
                <c:pt idx="273">
                  <c:v>95200</c:v>
                </c:pt>
                <c:pt idx="274">
                  <c:v>95550</c:v>
                </c:pt>
                <c:pt idx="275">
                  <c:v>95900</c:v>
                </c:pt>
                <c:pt idx="276">
                  <c:v>96250</c:v>
                </c:pt>
                <c:pt idx="277">
                  <c:v>96600</c:v>
                </c:pt>
                <c:pt idx="278">
                  <c:v>96950</c:v>
                </c:pt>
              </c:numCache>
            </c:numRef>
          </c:xVal>
          <c:yVal>
            <c:numRef>
              <c:f>'Thames_X-sec (New)'!$D$5:$D$283</c:f>
              <c:numCache>
                <c:formatCode>0</c:formatCode>
                <c:ptCount val="279"/>
                <c:pt idx="0">
                  <c:v>8071.3879999999999</c:v>
                </c:pt>
                <c:pt idx="1">
                  <c:v>7832.6210000000001</c:v>
                </c:pt>
                <c:pt idx="2">
                  <c:v>7819.1390000000001</c:v>
                </c:pt>
                <c:pt idx="3">
                  <c:v>7671.0079999999998</c:v>
                </c:pt>
                <c:pt idx="4">
                  <c:v>7366.8119999999999</c:v>
                </c:pt>
                <c:pt idx="5">
                  <c:v>7348.3639999999996</c:v>
                </c:pt>
                <c:pt idx="6">
                  <c:v>7325.6970000000001</c:v>
                </c:pt>
                <c:pt idx="7">
                  <c:v>7248.2809999999999</c:v>
                </c:pt>
                <c:pt idx="8">
                  <c:v>6979.8879999999999</c:v>
                </c:pt>
                <c:pt idx="9">
                  <c:v>6884.4129999999996</c:v>
                </c:pt>
                <c:pt idx="10">
                  <c:v>6858.9440000000004</c:v>
                </c:pt>
                <c:pt idx="11">
                  <c:v>6780.1509999999998</c:v>
                </c:pt>
                <c:pt idx="12">
                  <c:v>6758.902</c:v>
                </c:pt>
                <c:pt idx="13">
                  <c:v>6964.6450000000004</c:v>
                </c:pt>
                <c:pt idx="14">
                  <c:v>6997.1779999999999</c:v>
                </c:pt>
                <c:pt idx="15">
                  <c:v>6811.8109999999997</c:v>
                </c:pt>
                <c:pt idx="16">
                  <c:v>6825.2079999999996</c:v>
                </c:pt>
                <c:pt idx="17">
                  <c:v>6787.1970000000001</c:v>
                </c:pt>
                <c:pt idx="18">
                  <c:v>6841.4390000000003</c:v>
                </c:pt>
                <c:pt idx="19">
                  <c:v>6851.7889999999998</c:v>
                </c:pt>
                <c:pt idx="20">
                  <c:v>6985.65</c:v>
                </c:pt>
                <c:pt idx="21">
                  <c:v>6625.3109999999997</c:v>
                </c:pt>
                <c:pt idx="22">
                  <c:v>6002.77</c:v>
                </c:pt>
                <c:pt idx="23">
                  <c:v>5920.8789999999999</c:v>
                </c:pt>
                <c:pt idx="24">
                  <c:v>6069.3789999999999</c:v>
                </c:pt>
                <c:pt idx="25">
                  <c:v>4276.9610000000002</c:v>
                </c:pt>
                <c:pt idx="26">
                  <c:v>4267.741</c:v>
                </c:pt>
                <c:pt idx="27">
                  <c:v>4306.1639999999998</c:v>
                </c:pt>
                <c:pt idx="28">
                  <c:v>3860.933</c:v>
                </c:pt>
                <c:pt idx="29">
                  <c:v>3660.4589999999998</c:v>
                </c:pt>
                <c:pt idx="30">
                  <c:v>3506.636</c:v>
                </c:pt>
                <c:pt idx="31">
                  <c:v>3291.73</c:v>
                </c:pt>
                <c:pt idx="32">
                  <c:v>3137.7739999999999</c:v>
                </c:pt>
                <c:pt idx="33">
                  <c:v>3216.3530000000001</c:v>
                </c:pt>
                <c:pt idx="34">
                  <c:v>3253.482</c:v>
                </c:pt>
                <c:pt idx="35">
                  <c:v>2809.1109999999999</c:v>
                </c:pt>
                <c:pt idx="36">
                  <c:v>2644.8229999999999</c:v>
                </c:pt>
                <c:pt idx="37">
                  <c:v>2732.7069999999999</c:v>
                </c:pt>
                <c:pt idx="38">
                  <c:v>2754.3339999999998</c:v>
                </c:pt>
                <c:pt idx="39">
                  <c:v>2767.0740000000001</c:v>
                </c:pt>
                <c:pt idx="40">
                  <c:v>2691.0990000000002</c:v>
                </c:pt>
                <c:pt idx="41">
                  <c:v>3229.252</c:v>
                </c:pt>
                <c:pt idx="42">
                  <c:v>3271.39</c:v>
                </c:pt>
                <c:pt idx="43">
                  <c:v>2743.5410000000002</c:v>
                </c:pt>
                <c:pt idx="44">
                  <c:v>2581.9789999999998</c:v>
                </c:pt>
                <c:pt idx="45">
                  <c:v>2574.201</c:v>
                </c:pt>
                <c:pt idx="46">
                  <c:v>2893.3719999999998</c:v>
                </c:pt>
                <c:pt idx="47">
                  <c:v>2600.8119999999999</c:v>
                </c:pt>
                <c:pt idx="48">
                  <c:v>2375.953</c:v>
                </c:pt>
                <c:pt idx="49">
                  <c:v>2262.1790000000001</c:v>
                </c:pt>
                <c:pt idx="50">
                  <c:v>2366.7950000000001</c:v>
                </c:pt>
                <c:pt idx="51">
                  <c:v>2311.38</c:v>
                </c:pt>
                <c:pt idx="52">
                  <c:v>2195.7710000000002</c:v>
                </c:pt>
                <c:pt idx="53">
                  <c:v>2152.9430000000002</c:v>
                </c:pt>
                <c:pt idx="54">
                  <c:v>2057.1950000000002</c:v>
                </c:pt>
                <c:pt idx="55">
                  <c:v>2067.1410000000001</c:v>
                </c:pt>
                <c:pt idx="56">
                  <c:v>2407.2469999999998</c:v>
                </c:pt>
                <c:pt idx="57">
                  <c:v>2591.35</c:v>
                </c:pt>
                <c:pt idx="58">
                  <c:v>3092.0650000000001</c:v>
                </c:pt>
                <c:pt idx="59">
                  <c:v>2376.87</c:v>
                </c:pt>
                <c:pt idx="60">
                  <c:v>2269.9969999999998</c:v>
                </c:pt>
                <c:pt idx="61">
                  <c:v>2040.268</c:v>
                </c:pt>
                <c:pt idx="62">
                  <c:v>1942.6110000000001</c:v>
                </c:pt>
                <c:pt idx="63">
                  <c:v>1717.4760000000001</c:v>
                </c:pt>
                <c:pt idx="64">
                  <c:v>1584.431</c:v>
                </c:pt>
                <c:pt idx="65">
                  <c:v>1597.008</c:v>
                </c:pt>
                <c:pt idx="66">
                  <c:v>1491.856</c:v>
                </c:pt>
                <c:pt idx="67">
                  <c:v>1388.297</c:v>
                </c:pt>
                <c:pt idx="68">
                  <c:v>1603.9929999999999</c:v>
                </c:pt>
                <c:pt idx="69">
                  <c:v>1844.721</c:v>
                </c:pt>
                <c:pt idx="70">
                  <c:v>1719.8140000000001</c:v>
                </c:pt>
                <c:pt idx="71">
                  <c:v>1423.771</c:v>
                </c:pt>
                <c:pt idx="72">
                  <c:v>1492.0340000000001</c:v>
                </c:pt>
                <c:pt idx="73">
                  <c:v>1357.9559999999999</c:v>
                </c:pt>
                <c:pt idx="74">
                  <c:v>1298.8330000000001</c:v>
                </c:pt>
                <c:pt idx="75">
                  <c:v>1255.2439999999999</c:v>
                </c:pt>
                <c:pt idx="76">
                  <c:v>1349.479</c:v>
                </c:pt>
                <c:pt idx="77">
                  <c:v>1306.1020000000001</c:v>
                </c:pt>
                <c:pt idx="78">
                  <c:v>1198.873</c:v>
                </c:pt>
                <c:pt idx="79">
                  <c:v>1201.2</c:v>
                </c:pt>
                <c:pt idx="80">
                  <c:v>1145.75</c:v>
                </c:pt>
                <c:pt idx="81">
                  <c:v>1076.203</c:v>
                </c:pt>
                <c:pt idx="82">
                  <c:v>978.17740000000003</c:v>
                </c:pt>
                <c:pt idx="83">
                  <c:v>946.02959999999996</c:v>
                </c:pt>
                <c:pt idx="84">
                  <c:v>787.66780000000006</c:v>
                </c:pt>
                <c:pt idx="85">
                  <c:v>778.42399999999998</c:v>
                </c:pt>
                <c:pt idx="86">
                  <c:v>614.55619999999999</c:v>
                </c:pt>
                <c:pt idx="87">
                  <c:v>608.61040000000003</c:v>
                </c:pt>
                <c:pt idx="88">
                  <c:v>623.5607</c:v>
                </c:pt>
                <c:pt idx="90">
                  <c:v>614.55600000000004</c:v>
                </c:pt>
                <c:pt idx="91">
                  <c:v>532.42970000000003</c:v>
                </c:pt>
                <c:pt idx="92">
                  <c:v>572.92949999999996</c:v>
                </c:pt>
                <c:pt idx="93">
                  <c:v>628.68230000000005</c:v>
                </c:pt>
                <c:pt idx="94">
                  <c:v>844.18989999999997</c:v>
                </c:pt>
                <c:pt idx="95">
                  <c:v>806.9085</c:v>
                </c:pt>
                <c:pt idx="96">
                  <c:v>1074.3510000000001</c:v>
                </c:pt>
                <c:pt idx="97">
                  <c:v>1089.1790000000001</c:v>
                </c:pt>
                <c:pt idx="98">
                  <c:v>1049.7429999999999</c:v>
                </c:pt>
                <c:pt idx="99">
                  <c:v>964.51840000000004</c:v>
                </c:pt>
                <c:pt idx="100">
                  <c:v>910.29200000000003</c:v>
                </c:pt>
                <c:pt idx="101">
                  <c:v>830.91200000000003</c:v>
                </c:pt>
                <c:pt idx="102">
                  <c:v>851.86080000000004</c:v>
                </c:pt>
                <c:pt idx="103">
                  <c:v>1123.383</c:v>
                </c:pt>
                <c:pt idx="104">
                  <c:v>1189.921</c:v>
                </c:pt>
                <c:pt idx="105">
                  <c:v>1202.4639999999999</c:v>
                </c:pt>
                <c:pt idx="106">
                  <c:v>1253.2339999999999</c:v>
                </c:pt>
                <c:pt idx="107">
                  <c:v>1111.9870000000001</c:v>
                </c:pt>
                <c:pt idx="108">
                  <c:v>989.61959999999999</c:v>
                </c:pt>
                <c:pt idx="109">
                  <c:v>929.11120000000005</c:v>
                </c:pt>
                <c:pt idx="110">
                  <c:v>1072.7190000000001</c:v>
                </c:pt>
                <c:pt idx="111">
                  <c:v>1106.9829999999999</c:v>
                </c:pt>
                <c:pt idx="112">
                  <c:v>938.80259999999998</c:v>
                </c:pt>
                <c:pt idx="113">
                  <c:v>610.47439999999995</c:v>
                </c:pt>
                <c:pt idx="114">
                  <c:v>726.62279999999998</c:v>
                </c:pt>
                <c:pt idx="115">
                  <c:v>813.39030000000002</c:v>
                </c:pt>
                <c:pt idx="116">
                  <c:v>641.64070000000004</c:v>
                </c:pt>
                <c:pt idx="117">
                  <c:v>636.5258</c:v>
                </c:pt>
                <c:pt idx="118">
                  <c:v>616.64509999999996</c:v>
                </c:pt>
                <c:pt idx="119">
                  <c:v>619.3596</c:v>
                </c:pt>
                <c:pt idx="120">
                  <c:v>617.51589999999999</c:v>
                </c:pt>
                <c:pt idx="121">
                  <c:v>709.81719999999996</c:v>
                </c:pt>
                <c:pt idx="122">
                  <c:v>745.32460000000003</c:v>
                </c:pt>
                <c:pt idx="123">
                  <c:v>831.50739999999996</c:v>
                </c:pt>
                <c:pt idx="124">
                  <c:v>772.77589999999998</c:v>
                </c:pt>
                <c:pt idx="125">
                  <c:v>807.27980000000002</c:v>
                </c:pt>
                <c:pt idx="126">
                  <c:v>901.13099999999997</c:v>
                </c:pt>
                <c:pt idx="127">
                  <c:v>953.35910000000001</c:v>
                </c:pt>
                <c:pt idx="128">
                  <c:v>996.34640000000002</c:v>
                </c:pt>
                <c:pt idx="129">
                  <c:v>970.16840000000002</c:v>
                </c:pt>
                <c:pt idx="130">
                  <c:v>891.50779999999997</c:v>
                </c:pt>
                <c:pt idx="131">
                  <c:v>820.61959999999999</c:v>
                </c:pt>
                <c:pt idx="132">
                  <c:v>859.42399999999998</c:v>
                </c:pt>
                <c:pt idx="133">
                  <c:v>883.33600000000001</c:v>
                </c:pt>
                <c:pt idx="134">
                  <c:v>823.61069999999995</c:v>
                </c:pt>
                <c:pt idx="135">
                  <c:v>796.10550000000001</c:v>
                </c:pt>
                <c:pt idx="136">
                  <c:v>715.12339999999995</c:v>
                </c:pt>
                <c:pt idx="137">
                  <c:v>788.52059999999994</c:v>
                </c:pt>
                <c:pt idx="138">
                  <c:v>742.01220000000001</c:v>
                </c:pt>
                <c:pt idx="139">
                  <c:v>664.08259999999996</c:v>
                </c:pt>
                <c:pt idx="140">
                  <c:v>787.07950000000005</c:v>
                </c:pt>
                <c:pt idx="141">
                  <c:v>756.44</c:v>
                </c:pt>
                <c:pt idx="142">
                  <c:v>690.87339999999995</c:v>
                </c:pt>
                <c:pt idx="143">
                  <c:v>729.80039999999997</c:v>
                </c:pt>
                <c:pt idx="144">
                  <c:v>707.86220000000003</c:v>
                </c:pt>
                <c:pt idx="145">
                  <c:v>737.45719999999994</c:v>
                </c:pt>
                <c:pt idx="146">
                  <c:v>771.60749999999996</c:v>
                </c:pt>
                <c:pt idx="147">
                  <c:v>662.75450000000001</c:v>
                </c:pt>
                <c:pt idx="148">
                  <c:v>688.18259999999998</c:v>
                </c:pt>
                <c:pt idx="149">
                  <c:v>709.10080000000005</c:v>
                </c:pt>
                <c:pt idx="150">
                  <c:v>637.80719999999997</c:v>
                </c:pt>
                <c:pt idx="151">
                  <c:v>542.51239999999996</c:v>
                </c:pt>
                <c:pt idx="152">
                  <c:v>502.22160000000002</c:v>
                </c:pt>
                <c:pt idx="153">
                  <c:v>536.60249999999996</c:v>
                </c:pt>
                <c:pt idx="154">
                  <c:v>621.26350000000002</c:v>
                </c:pt>
                <c:pt idx="155">
                  <c:v>674.37810000000002</c:v>
                </c:pt>
                <c:pt idx="156">
                  <c:v>652.02779999999996</c:v>
                </c:pt>
                <c:pt idx="157">
                  <c:v>613.72529999999995</c:v>
                </c:pt>
                <c:pt idx="158">
                  <c:v>655.85950000000003</c:v>
                </c:pt>
                <c:pt idx="159">
                  <c:v>648.56700000000001</c:v>
                </c:pt>
                <c:pt idx="160">
                  <c:v>567.87429999999995</c:v>
                </c:pt>
                <c:pt idx="161">
                  <c:v>487.09539999999998</c:v>
                </c:pt>
                <c:pt idx="162">
                  <c:v>467.57600000000002</c:v>
                </c:pt>
                <c:pt idx="163">
                  <c:v>457.71440000000001</c:v>
                </c:pt>
                <c:pt idx="164">
                  <c:v>548.03750000000002</c:v>
                </c:pt>
                <c:pt idx="165">
                  <c:v>503.43869999999998</c:v>
                </c:pt>
                <c:pt idx="166">
                  <c:v>513.4864</c:v>
                </c:pt>
                <c:pt idx="167">
                  <c:v>512.57849999999996</c:v>
                </c:pt>
                <c:pt idx="168">
                  <c:v>542.5136</c:v>
                </c:pt>
                <c:pt idx="169">
                  <c:v>535.79600000000005</c:v>
                </c:pt>
                <c:pt idx="170">
                  <c:v>543.77419999999995</c:v>
                </c:pt>
                <c:pt idx="171">
                  <c:v>495.1456</c:v>
                </c:pt>
                <c:pt idx="172">
                  <c:v>497.73500000000001</c:v>
                </c:pt>
                <c:pt idx="173">
                  <c:v>455.7396</c:v>
                </c:pt>
                <c:pt idx="174">
                  <c:v>441.98790000000002</c:v>
                </c:pt>
                <c:pt idx="175">
                  <c:v>437.35539999999997</c:v>
                </c:pt>
                <c:pt idx="176">
                  <c:v>377.33870000000002</c:v>
                </c:pt>
                <c:pt idx="177">
                  <c:v>362.4196</c:v>
                </c:pt>
                <c:pt idx="178">
                  <c:v>342.50119999999998</c:v>
                </c:pt>
                <c:pt idx="179">
                  <c:v>382.22489999999999</c:v>
                </c:pt>
                <c:pt idx="180">
                  <c:v>359.2355</c:v>
                </c:pt>
                <c:pt idx="181">
                  <c:v>406.74270000000001</c:v>
                </c:pt>
                <c:pt idx="182">
                  <c:v>392.58659999999998</c:v>
                </c:pt>
                <c:pt idx="183">
                  <c:v>374.47089999999997</c:v>
                </c:pt>
                <c:pt idx="184">
                  <c:v>330.97059999999999</c:v>
                </c:pt>
                <c:pt idx="185">
                  <c:v>297.44810000000001</c:v>
                </c:pt>
                <c:pt idx="186">
                  <c:v>317.61259999999999</c:v>
                </c:pt>
                <c:pt idx="187">
                  <c:v>323.0822</c:v>
                </c:pt>
                <c:pt idx="188">
                  <c:v>298.73540000000003</c:v>
                </c:pt>
                <c:pt idx="189">
                  <c:v>320.3922</c:v>
                </c:pt>
                <c:pt idx="190">
                  <c:v>342.0829</c:v>
                </c:pt>
                <c:pt idx="191">
                  <c:v>332.56920000000002</c:v>
                </c:pt>
                <c:pt idx="192">
                  <c:v>356.404</c:v>
                </c:pt>
                <c:pt idx="193">
                  <c:v>338.15170000000001</c:v>
                </c:pt>
                <c:pt idx="194">
                  <c:v>348.2978</c:v>
                </c:pt>
                <c:pt idx="195">
                  <c:v>261.39620000000002</c:v>
                </c:pt>
                <c:pt idx="196">
                  <c:v>242.8389</c:v>
                </c:pt>
                <c:pt idx="197">
                  <c:v>262.8809</c:v>
                </c:pt>
                <c:pt idx="198">
                  <c:v>336.81029999999998</c:v>
                </c:pt>
                <c:pt idx="199">
                  <c:v>309.05079999999998</c:v>
                </c:pt>
                <c:pt idx="200">
                  <c:v>304.80590000000001</c:v>
                </c:pt>
                <c:pt idx="201">
                  <c:v>241.07980000000001</c:v>
                </c:pt>
                <c:pt idx="202">
                  <c:v>299.36930000000001</c:v>
                </c:pt>
                <c:pt idx="203">
                  <c:v>289.32490000000001</c:v>
                </c:pt>
                <c:pt idx="204">
                  <c:v>239.48589999999999</c:v>
                </c:pt>
                <c:pt idx="205">
                  <c:v>257.80540000000002</c:v>
                </c:pt>
                <c:pt idx="206">
                  <c:v>221.26419999999999</c:v>
                </c:pt>
                <c:pt idx="207">
                  <c:v>222.57499999999999</c:v>
                </c:pt>
                <c:pt idx="208">
                  <c:v>212.51179999999999</c:v>
                </c:pt>
                <c:pt idx="209">
                  <c:v>209.70519999999999</c:v>
                </c:pt>
                <c:pt idx="210">
                  <c:v>244.7277</c:v>
                </c:pt>
                <c:pt idx="211">
                  <c:v>238.8133</c:v>
                </c:pt>
                <c:pt idx="212">
                  <c:v>261.13690000000003</c:v>
                </c:pt>
                <c:pt idx="213">
                  <c:v>292.11</c:v>
                </c:pt>
                <c:pt idx="214">
                  <c:v>267.07119999999998</c:v>
                </c:pt>
                <c:pt idx="215">
                  <c:v>251.41739999999999</c:v>
                </c:pt>
                <c:pt idx="216">
                  <c:v>242.78280000000001</c:v>
                </c:pt>
                <c:pt idx="217">
                  <c:v>246.7988</c:v>
                </c:pt>
                <c:pt idx="218">
                  <c:v>232.49799999999999</c:v>
                </c:pt>
                <c:pt idx="219">
                  <c:v>202.8</c:v>
                </c:pt>
                <c:pt idx="220">
                  <c:v>236.92930000000001</c:v>
                </c:pt>
                <c:pt idx="221">
                  <c:v>241.2175</c:v>
                </c:pt>
                <c:pt idx="222">
                  <c:v>194.64</c:v>
                </c:pt>
                <c:pt idx="223">
                  <c:v>225.89279999999999</c:v>
                </c:pt>
                <c:pt idx="224">
                  <c:v>228.29599999999999</c:v>
                </c:pt>
                <c:pt idx="225">
                  <c:v>216.59180000000001</c:v>
                </c:pt>
                <c:pt idx="226">
                  <c:v>219.64529999999999</c:v>
                </c:pt>
                <c:pt idx="227">
                  <c:v>209.32210000000001</c:v>
                </c:pt>
                <c:pt idx="228">
                  <c:v>216.50810000000001</c:v>
                </c:pt>
                <c:pt idx="229">
                  <c:v>212.78319999999999</c:v>
                </c:pt>
                <c:pt idx="230">
                  <c:v>220.2244</c:v>
                </c:pt>
                <c:pt idx="231">
                  <c:v>262.34730000000002</c:v>
                </c:pt>
                <c:pt idx="232">
                  <c:v>244.51730000000001</c:v>
                </c:pt>
                <c:pt idx="233">
                  <c:v>211.65170000000001</c:v>
                </c:pt>
                <c:pt idx="234">
                  <c:v>206.488</c:v>
                </c:pt>
                <c:pt idx="235">
                  <c:v>185.68209999999999</c:v>
                </c:pt>
                <c:pt idx="236">
                  <c:v>183.1123</c:v>
                </c:pt>
                <c:pt idx="237">
                  <c:v>198.06319999999999</c:v>
                </c:pt>
                <c:pt idx="238">
                  <c:v>227.09200000000001</c:v>
                </c:pt>
                <c:pt idx="239">
                  <c:v>227.38319999999999</c:v>
                </c:pt>
                <c:pt idx="240">
                  <c:v>254.31460000000001</c:v>
                </c:pt>
                <c:pt idx="241">
                  <c:v>207.45699999999999</c:v>
                </c:pt>
                <c:pt idx="242">
                  <c:v>176.2209</c:v>
                </c:pt>
                <c:pt idx="243">
                  <c:v>166.88300000000001</c:v>
                </c:pt>
                <c:pt idx="244">
                  <c:v>181.69540000000001</c:v>
                </c:pt>
                <c:pt idx="245">
                  <c:v>228.51150000000001</c:v>
                </c:pt>
                <c:pt idx="246">
                  <c:v>192.89150000000001</c:v>
                </c:pt>
                <c:pt idx="247">
                  <c:v>194.0385</c:v>
                </c:pt>
                <c:pt idx="248">
                  <c:v>144.04050000000001</c:v>
                </c:pt>
                <c:pt idx="249">
                  <c:v>167.01410000000001</c:v>
                </c:pt>
                <c:pt idx="250">
                  <c:v>170.506</c:v>
                </c:pt>
                <c:pt idx="251">
                  <c:v>142.97720000000001</c:v>
                </c:pt>
                <c:pt idx="252">
                  <c:v>170.52080000000001</c:v>
                </c:pt>
                <c:pt idx="253">
                  <c:v>201.864</c:v>
                </c:pt>
                <c:pt idx="254">
                  <c:v>137.33070000000001</c:v>
                </c:pt>
                <c:pt idx="255">
                  <c:v>133.33500000000001</c:v>
                </c:pt>
                <c:pt idx="256">
                  <c:v>123.1241</c:v>
                </c:pt>
                <c:pt idx="257">
                  <c:v>133.28870000000001</c:v>
                </c:pt>
                <c:pt idx="258">
                  <c:v>103.714</c:v>
                </c:pt>
                <c:pt idx="259">
                  <c:v>104.208</c:v>
                </c:pt>
                <c:pt idx="260">
                  <c:v>109.3646</c:v>
                </c:pt>
                <c:pt idx="261">
                  <c:v>123.3837</c:v>
                </c:pt>
                <c:pt idx="262">
                  <c:v>123.0556</c:v>
                </c:pt>
                <c:pt idx="263">
                  <c:v>105.1721</c:v>
                </c:pt>
                <c:pt idx="264">
                  <c:v>103.08</c:v>
                </c:pt>
                <c:pt idx="265">
                  <c:v>136.16380000000001</c:v>
                </c:pt>
                <c:pt idx="266">
                  <c:v>131.1962</c:v>
                </c:pt>
                <c:pt idx="267">
                  <c:v>113.3498</c:v>
                </c:pt>
                <c:pt idx="268">
                  <c:v>111.07340000000001</c:v>
                </c:pt>
                <c:pt idx="269">
                  <c:v>102.5283</c:v>
                </c:pt>
                <c:pt idx="270">
                  <c:v>125.9165</c:v>
                </c:pt>
                <c:pt idx="271">
                  <c:v>86.776200000000003</c:v>
                </c:pt>
                <c:pt idx="272">
                  <c:v>87.822199999999995</c:v>
                </c:pt>
                <c:pt idx="273">
                  <c:v>102.42659999999999</c:v>
                </c:pt>
                <c:pt idx="274">
                  <c:v>86.925600000000003</c:v>
                </c:pt>
                <c:pt idx="275">
                  <c:v>85.403599999999997</c:v>
                </c:pt>
                <c:pt idx="276">
                  <c:v>88.635900000000007</c:v>
                </c:pt>
                <c:pt idx="277">
                  <c:v>91.708699999999993</c:v>
                </c:pt>
                <c:pt idx="278">
                  <c:v>81.775499999999994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32B-8046-8956-2531CBFAA693}"/>
            </c:ext>
          </c:extLst>
        </c:ser>
        <c:ser>
          <c:idx val="2"/>
          <c:order val="2"/>
          <c:tx>
            <c:strRef>
              <c:f>'Thames_X-sec (New)'!$E$3</c:f>
              <c:strCache>
                <c:ptCount val="1"/>
                <c:pt idx="0">
                  <c:v>Depth, h (m)</c:v>
                </c:pt>
              </c:strCache>
            </c:strRef>
          </c:tx>
          <c:spPr>
            <a:ln w="28575">
              <a:noFill/>
            </a:ln>
          </c:spPr>
          <c:marker>
            <c:symbol val="triangle"/>
            <c:size val="5"/>
          </c:marker>
          <c:xVal>
            <c:numRef>
              <c:f>'Thames_X-sec (New)'!$B$4:$B$283</c:f>
              <c:numCache>
                <c:formatCode>General</c:formatCode>
                <c:ptCount val="280"/>
                <c:pt idx="1">
                  <c:v>0</c:v>
                </c:pt>
                <c:pt idx="2">
                  <c:v>350</c:v>
                </c:pt>
                <c:pt idx="3">
                  <c:v>700</c:v>
                </c:pt>
                <c:pt idx="4">
                  <c:v>1050</c:v>
                </c:pt>
                <c:pt idx="5">
                  <c:v>1400</c:v>
                </c:pt>
                <c:pt idx="6">
                  <c:v>1750</c:v>
                </c:pt>
                <c:pt idx="7">
                  <c:v>2100</c:v>
                </c:pt>
                <c:pt idx="8">
                  <c:v>2450</c:v>
                </c:pt>
                <c:pt idx="9">
                  <c:v>2800</c:v>
                </c:pt>
                <c:pt idx="10">
                  <c:v>3150</c:v>
                </c:pt>
                <c:pt idx="11">
                  <c:v>3500</c:v>
                </c:pt>
                <c:pt idx="12">
                  <c:v>3850</c:v>
                </c:pt>
                <c:pt idx="13">
                  <c:v>4200</c:v>
                </c:pt>
                <c:pt idx="14">
                  <c:v>4550</c:v>
                </c:pt>
                <c:pt idx="15">
                  <c:v>4900</c:v>
                </c:pt>
                <c:pt idx="16">
                  <c:v>5250</c:v>
                </c:pt>
                <c:pt idx="17">
                  <c:v>5600</c:v>
                </c:pt>
                <c:pt idx="18">
                  <c:v>5950</c:v>
                </c:pt>
                <c:pt idx="19">
                  <c:v>6300</c:v>
                </c:pt>
                <c:pt idx="20">
                  <c:v>6650</c:v>
                </c:pt>
                <c:pt idx="21">
                  <c:v>7000</c:v>
                </c:pt>
                <c:pt idx="22">
                  <c:v>7350</c:v>
                </c:pt>
                <c:pt idx="23">
                  <c:v>7700</c:v>
                </c:pt>
                <c:pt idx="24">
                  <c:v>8050</c:v>
                </c:pt>
                <c:pt idx="25">
                  <c:v>8400</c:v>
                </c:pt>
                <c:pt idx="26">
                  <c:v>8750</c:v>
                </c:pt>
                <c:pt idx="27">
                  <c:v>9100</c:v>
                </c:pt>
                <c:pt idx="28">
                  <c:v>9450</c:v>
                </c:pt>
                <c:pt idx="29">
                  <c:v>9800</c:v>
                </c:pt>
                <c:pt idx="30">
                  <c:v>10150</c:v>
                </c:pt>
                <c:pt idx="31">
                  <c:v>10500</c:v>
                </c:pt>
                <c:pt idx="32">
                  <c:v>10850</c:v>
                </c:pt>
                <c:pt idx="33">
                  <c:v>11200</c:v>
                </c:pt>
                <c:pt idx="34">
                  <c:v>11550</c:v>
                </c:pt>
                <c:pt idx="35">
                  <c:v>11900</c:v>
                </c:pt>
                <c:pt idx="36">
                  <c:v>12250</c:v>
                </c:pt>
                <c:pt idx="37">
                  <c:v>12600</c:v>
                </c:pt>
                <c:pt idx="38">
                  <c:v>12950</c:v>
                </c:pt>
                <c:pt idx="39">
                  <c:v>13300</c:v>
                </c:pt>
                <c:pt idx="40">
                  <c:v>13650</c:v>
                </c:pt>
                <c:pt idx="41">
                  <c:v>14000</c:v>
                </c:pt>
                <c:pt idx="42">
                  <c:v>14350</c:v>
                </c:pt>
                <c:pt idx="43">
                  <c:v>14700</c:v>
                </c:pt>
                <c:pt idx="44">
                  <c:v>15050</c:v>
                </c:pt>
                <c:pt idx="45">
                  <c:v>15400</c:v>
                </c:pt>
                <c:pt idx="46">
                  <c:v>15750</c:v>
                </c:pt>
                <c:pt idx="47">
                  <c:v>16100</c:v>
                </c:pt>
                <c:pt idx="48">
                  <c:v>16450</c:v>
                </c:pt>
                <c:pt idx="49">
                  <c:v>16800</c:v>
                </c:pt>
                <c:pt idx="50">
                  <c:v>17150</c:v>
                </c:pt>
                <c:pt idx="51">
                  <c:v>17500</c:v>
                </c:pt>
                <c:pt idx="52">
                  <c:v>17850</c:v>
                </c:pt>
                <c:pt idx="53">
                  <c:v>18200</c:v>
                </c:pt>
                <c:pt idx="54">
                  <c:v>18550</c:v>
                </c:pt>
                <c:pt idx="55">
                  <c:v>18900</c:v>
                </c:pt>
                <c:pt idx="56">
                  <c:v>19250</c:v>
                </c:pt>
                <c:pt idx="57">
                  <c:v>19600</c:v>
                </c:pt>
                <c:pt idx="58">
                  <c:v>19950</c:v>
                </c:pt>
                <c:pt idx="59">
                  <c:v>20300</c:v>
                </c:pt>
                <c:pt idx="60">
                  <c:v>20650</c:v>
                </c:pt>
                <c:pt idx="61">
                  <c:v>21000</c:v>
                </c:pt>
                <c:pt idx="62">
                  <c:v>21350</c:v>
                </c:pt>
                <c:pt idx="63">
                  <c:v>21700</c:v>
                </c:pt>
                <c:pt idx="64">
                  <c:v>22050</c:v>
                </c:pt>
                <c:pt idx="65">
                  <c:v>22400</c:v>
                </c:pt>
                <c:pt idx="66">
                  <c:v>22750</c:v>
                </c:pt>
                <c:pt idx="67">
                  <c:v>23100</c:v>
                </c:pt>
                <c:pt idx="68">
                  <c:v>23450</c:v>
                </c:pt>
                <c:pt idx="69">
                  <c:v>23800</c:v>
                </c:pt>
                <c:pt idx="70">
                  <c:v>24150</c:v>
                </c:pt>
                <c:pt idx="71">
                  <c:v>24500</c:v>
                </c:pt>
                <c:pt idx="72">
                  <c:v>24850</c:v>
                </c:pt>
                <c:pt idx="73">
                  <c:v>25200</c:v>
                </c:pt>
                <c:pt idx="74">
                  <c:v>25550</c:v>
                </c:pt>
                <c:pt idx="75">
                  <c:v>25900</c:v>
                </c:pt>
                <c:pt idx="76">
                  <c:v>26250</c:v>
                </c:pt>
                <c:pt idx="77">
                  <c:v>26600</c:v>
                </c:pt>
                <c:pt idx="78">
                  <c:v>26950</c:v>
                </c:pt>
                <c:pt idx="79">
                  <c:v>27300</c:v>
                </c:pt>
                <c:pt idx="80">
                  <c:v>27650</c:v>
                </c:pt>
                <c:pt idx="81">
                  <c:v>28000</c:v>
                </c:pt>
                <c:pt idx="82">
                  <c:v>28350</c:v>
                </c:pt>
                <c:pt idx="83">
                  <c:v>28700</c:v>
                </c:pt>
                <c:pt idx="84">
                  <c:v>29050</c:v>
                </c:pt>
                <c:pt idx="85">
                  <c:v>29400</c:v>
                </c:pt>
                <c:pt idx="86">
                  <c:v>29750</c:v>
                </c:pt>
                <c:pt idx="87">
                  <c:v>30100</c:v>
                </c:pt>
                <c:pt idx="88">
                  <c:v>30450</c:v>
                </c:pt>
                <c:pt idx="89">
                  <c:v>30800</c:v>
                </c:pt>
                <c:pt idx="90" formatCode="0">
                  <c:v>31000</c:v>
                </c:pt>
                <c:pt idx="91">
                  <c:v>31150</c:v>
                </c:pt>
                <c:pt idx="92">
                  <c:v>31500</c:v>
                </c:pt>
                <c:pt idx="93">
                  <c:v>31850</c:v>
                </c:pt>
                <c:pt idx="94">
                  <c:v>32200</c:v>
                </c:pt>
                <c:pt idx="95">
                  <c:v>32550</c:v>
                </c:pt>
                <c:pt idx="96">
                  <c:v>32900</c:v>
                </c:pt>
                <c:pt idx="97">
                  <c:v>33250</c:v>
                </c:pt>
                <c:pt idx="98">
                  <c:v>33600</c:v>
                </c:pt>
                <c:pt idx="99">
                  <c:v>33950</c:v>
                </c:pt>
                <c:pt idx="100">
                  <c:v>34300</c:v>
                </c:pt>
                <c:pt idx="101">
                  <c:v>34650</c:v>
                </c:pt>
                <c:pt idx="102">
                  <c:v>35000</c:v>
                </c:pt>
                <c:pt idx="103">
                  <c:v>35350</c:v>
                </c:pt>
                <c:pt idx="104">
                  <c:v>35700</c:v>
                </c:pt>
                <c:pt idx="105">
                  <c:v>36050</c:v>
                </c:pt>
                <c:pt idx="106">
                  <c:v>36400</c:v>
                </c:pt>
                <c:pt idx="107">
                  <c:v>36750</c:v>
                </c:pt>
                <c:pt idx="108">
                  <c:v>37100</c:v>
                </c:pt>
                <c:pt idx="109">
                  <c:v>37450</c:v>
                </c:pt>
                <c:pt idx="110">
                  <c:v>37800</c:v>
                </c:pt>
                <c:pt idx="111">
                  <c:v>38150</c:v>
                </c:pt>
                <c:pt idx="112">
                  <c:v>38500</c:v>
                </c:pt>
                <c:pt idx="113">
                  <c:v>38850</c:v>
                </c:pt>
                <c:pt idx="114">
                  <c:v>39200</c:v>
                </c:pt>
                <c:pt idx="115">
                  <c:v>39550</c:v>
                </c:pt>
                <c:pt idx="116">
                  <c:v>39900</c:v>
                </c:pt>
                <c:pt idx="117">
                  <c:v>40250</c:v>
                </c:pt>
                <c:pt idx="118">
                  <c:v>40600</c:v>
                </c:pt>
                <c:pt idx="119">
                  <c:v>40950</c:v>
                </c:pt>
                <c:pt idx="120">
                  <c:v>41300</c:v>
                </c:pt>
                <c:pt idx="121">
                  <c:v>41650</c:v>
                </c:pt>
                <c:pt idx="122">
                  <c:v>42000</c:v>
                </c:pt>
                <c:pt idx="123">
                  <c:v>42350</c:v>
                </c:pt>
                <c:pt idx="124">
                  <c:v>42700</c:v>
                </c:pt>
                <c:pt idx="125">
                  <c:v>43050</c:v>
                </c:pt>
                <c:pt idx="126">
                  <c:v>43400</c:v>
                </c:pt>
                <c:pt idx="127">
                  <c:v>43750</c:v>
                </c:pt>
                <c:pt idx="128">
                  <c:v>44100</c:v>
                </c:pt>
                <c:pt idx="129">
                  <c:v>44450</c:v>
                </c:pt>
                <c:pt idx="130">
                  <c:v>44800</c:v>
                </c:pt>
                <c:pt idx="131">
                  <c:v>45150</c:v>
                </c:pt>
                <c:pt idx="132">
                  <c:v>45500</c:v>
                </c:pt>
                <c:pt idx="133">
                  <c:v>45850</c:v>
                </c:pt>
                <c:pt idx="134">
                  <c:v>46200</c:v>
                </c:pt>
                <c:pt idx="135">
                  <c:v>46550</c:v>
                </c:pt>
                <c:pt idx="136">
                  <c:v>46900</c:v>
                </c:pt>
                <c:pt idx="137">
                  <c:v>47250</c:v>
                </c:pt>
                <c:pt idx="138">
                  <c:v>47600</c:v>
                </c:pt>
                <c:pt idx="139">
                  <c:v>47950</c:v>
                </c:pt>
                <c:pt idx="140">
                  <c:v>48300</c:v>
                </c:pt>
                <c:pt idx="141">
                  <c:v>48650</c:v>
                </c:pt>
                <c:pt idx="142">
                  <c:v>49000</c:v>
                </c:pt>
                <c:pt idx="143">
                  <c:v>49350</c:v>
                </c:pt>
                <c:pt idx="144">
                  <c:v>49700</c:v>
                </c:pt>
                <c:pt idx="145">
                  <c:v>50050</c:v>
                </c:pt>
                <c:pt idx="146">
                  <c:v>50400</c:v>
                </c:pt>
                <c:pt idx="147">
                  <c:v>50750</c:v>
                </c:pt>
                <c:pt idx="148">
                  <c:v>51100</c:v>
                </c:pt>
                <c:pt idx="149">
                  <c:v>51450</c:v>
                </c:pt>
                <c:pt idx="150">
                  <c:v>51800</c:v>
                </c:pt>
                <c:pt idx="151">
                  <c:v>52150</c:v>
                </c:pt>
                <c:pt idx="152">
                  <c:v>52500</c:v>
                </c:pt>
                <c:pt idx="153">
                  <c:v>52850</c:v>
                </c:pt>
                <c:pt idx="154">
                  <c:v>53200</c:v>
                </c:pt>
                <c:pt idx="155">
                  <c:v>53550</c:v>
                </c:pt>
                <c:pt idx="156">
                  <c:v>53900</c:v>
                </c:pt>
                <c:pt idx="157">
                  <c:v>54250</c:v>
                </c:pt>
                <c:pt idx="158">
                  <c:v>54600</c:v>
                </c:pt>
                <c:pt idx="159">
                  <c:v>54950</c:v>
                </c:pt>
                <c:pt idx="160">
                  <c:v>55300</c:v>
                </c:pt>
                <c:pt idx="161">
                  <c:v>55650</c:v>
                </c:pt>
                <c:pt idx="162">
                  <c:v>56000</c:v>
                </c:pt>
                <c:pt idx="163">
                  <c:v>56350</c:v>
                </c:pt>
                <c:pt idx="164">
                  <c:v>56700</c:v>
                </c:pt>
                <c:pt idx="165">
                  <c:v>57050</c:v>
                </c:pt>
                <c:pt idx="166">
                  <c:v>57400</c:v>
                </c:pt>
                <c:pt idx="167">
                  <c:v>57750</c:v>
                </c:pt>
                <c:pt idx="168">
                  <c:v>58100</c:v>
                </c:pt>
                <c:pt idx="169">
                  <c:v>58450</c:v>
                </c:pt>
                <c:pt idx="170">
                  <c:v>58800</c:v>
                </c:pt>
                <c:pt idx="171">
                  <c:v>59150</c:v>
                </c:pt>
                <c:pt idx="172">
                  <c:v>59500</c:v>
                </c:pt>
                <c:pt idx="173">
                  <c:v>59850</c:v>
                </c:pt>
                <c:pt idx="174">
                  <c:v>60200</c:v>
                </c:pt>
                <c:pt idx="175">
                  <c:v>60550</c:v>
                </c:pt>
                <c:pt idx="176">
                  <c:v>60900</c:v>
                </c:pt>
                <c:pt idx="177">
                  <c:v>61250</c:v>
                </c:pt>
                <c:pt idx="178">
                  <c:v>61600</c:v>
                </c:pt>
                <c:pt idx="179">
                  <c:v>61950</c:v>
                </c:pt>
                <c:pt idx="180">
                  <c:v>62300</c:v>
                </c:pt>
                <c:pt idx="181">
                  <c:v>62650</c:v>
                </c:pt>
                <c:pt idx="182">
                  <c:v>63000</c:v>
                </c:pt>
                <c:pt idx="183">
                  <c:v>63350</c:v>
                </c:pt>
                <c:pt idx="184">
                  <c:v>63700</c:v>
                </c:pt>
                <c:pt idx="185">
                  <c:v>64050</c:v>
                </c:pt>
                <c:pt idx="186">
                  <c:v>64400</c:v>
                </c:pt>
                <c:pt idx="187">
                  <c:v>64750</c:v>
                </c:pt>
                <c:pt idx="188">
                  <c:v>65100</c:v>
                </c:pt>
                <c:pt idx="189">
                  <c:v>65450</c:v>
                </c:pt>
                <c:pt idx="190">
                  <c:v>65800</c:v>
                </c:pt>
                <c:pt idx="191">
                  <c:v>66150</c:v>
                </c:pt>
                <c:pt idx="192">
                  <c:v>66500</c:v>
                </c:pt>
                <c:pt idx="193">
                  <c:v>66850</c:v>
                </c:pt>
                <c:pt idx="194">
                  <c:v>67200</c:v>
                </c:pt>
                <c:pt idx="195">
                  <c:v>67550</c:v>
                </c:pt>
                <c:pt idx="196">
                  <c:v>67900</c:v>
                </c:pt>
                <c:pt idx="197">
                  <c:v>68250</c:v>
                </c:pt>
                <c:pt idx="198">
                  <c:v>68600</c:v>
                </c:pt>
                <c:pt idx="199">
                  <c:v>68950</c:v>
                </c:pt>
                <c:pt idx="200">
                  <c:v>69300</c:v>
                </c:pt>
                <c:pt idx="201">
                  <c:v>69650</c:v>
                </c:pt>
                <c:pt idx="202">
                  <c:v>70000</c:v>
                </c:pt>
                <c:pt idx="203">
                  <c:v>70350</c:v>
                </c:pt>
                <c:pt idx="204">
                  <c:v>70700</c:v>
                </c:pt>
                <c:pt idx="205">
                  <c:v>71050</c:v>
                </c:pt>
                <c:pt idx="206">
                  <c:v>71400</c:v>
                </c:pt>
                <c:pt idx="207">
                  <c:v>71750</c:v>
                </c:pt>
                <c:pt idx="208">
                  <c:v>72100</c:v>
                </c:pt>
                <c:pt idx="209">
                  <c:v>72450</c:v>
                </c:pt>
                <c:pt idx="210">
                  <c:v>72800</c:v>
                </c:pt>
                <c:pt idx="211">
                  <c:v>73150</c:v>
                </c:pt>
                <c:pt idx="212">
                  <c:v>73500</c:v>
                </c:pt>
                <c:pt idx="213">
                  <c:v>73850</c:v>
                </c:pt>
                <c:pt idx="214">
                  <c:v>74200</c:v>
                </c:pt>
                <c:pt idx="215">
                  <c:v>74550</c:v>
                </c:pt>
                <c:pt idx="216">
                  <c:v>74900</c:v>
                </c:pt>
                <c:pt idx="217">
                  <c:v>75250</c:v>
                </c:pt>
                <c:pt idx="218">
                  <c:v>75600</c:v>
                </c:pt>
                <c:pt idx="219">
                  <c:v>75950</c:v>
                </c:pt>
                <c:pt idx="220">
                  <c:v>76300</c:v>
                </c:pt>
                <c:pt idx="221">
                  <c:v>76650</c:v>
                </c:pt>
                <c:pt idx="222">
                  <c:v>77000</c:v>
                </c:pt>
                <c:pt idx="223">
                  <c:v>77350</c:v>
                </c:pt>
                <c:pt idx="224">
                  <c:v>77700</c:v>
                </c:pt>
                <c:pt idx="225">
                  <c:v>78050</c:v>
                </c:pt>
                <c:pt idx="226">
                  <c:v>78400</c:v>
                </c:pt>
                <c:pt idx="227">
                  <c:v>78750</c:v>
                </c:pt>
                <c:pt idx="228">
                  <c:v>79100</c:v>
                </c:pt>
                <c:pt idx="229">
                  <c:v>79450</c:v>
                </c:pt>
                <c:pt idx="230">
                  <c:v>79800</c:v>
                </c:pt>
                <c:pt idx="231">
                  <c:v>80150</c:v>
                </c:pt>
                <c:pt idx="232">
                  <c:v>80500</c:v>
                </c:pt>
                <c:pt idx="233">
                  <c:v>80850</c:v>
                </c:pt>
                <c:pt idx="234">
                  <c:v>81200</c:v>
                </c:pt>
                <c:pt idx="235">
                  <c:v>81550</c:v>
                </c:pt>
                <c:pt idx="236">
                  <c:v>81900</c:v>
                </c:pt>
                <c:pt idx="237">
                  <c:v>82250</c:v>
                </c:pt>
                <c:pt idx="238">
                  <c:v>82600</c:v>
                </c:pt>
                <c:pt idx="239">
                  <c:v>82950</c:v>
                </c:pt>
                <c:pt idx="240">
                  <c:v>83300</c:v>
                </c:pt>
                <c:pt idx="241">
                  <c:v>83650</c:v>
                </c:pt>
                <c:pt idx="242">
                  <c:v>84000</c:v>
                </c:pt>
                <c:pt idx="243">
                  <c:v>84350</c:v>
                </c:pt>
                <c:pt idx="244">
                  <c:v>84700</c:v>
                </c:pt>
                <c:pt idx="245">
                  <c:v>85050</c:v>
                </c:pt>
                <c:pt idx="246">
                  <c:v>85400</c:v>
                </c:pt>
                <c:pt idx="247">
                  <c:v>85750</c:v>
                </c:pt>
                <c:pt idx="248">
                  <c:v>86100</c:v>
                </c:pt>
                <c:pt idx="249">
                  <c:v>86450</c:v>
                </c:pt>
                <c:pt idx="250">
                  <c:v>86800</c:v>
                </c:pt>
                <c:pt idx="251">
                  <c:v>87150</c:v>
                </c:pt>
                <c:pt idx="252">
                  <c:v>87500</c:v>
                </c:pt>
                <c:pt idx="253">
                  <c:v>87850</c:v>
                </c:pt>
                <c:pt idx="254">
                  <c:v>88200</c:v>
                </c:pt>
                <c:pt idx="255">
                  <c:v>88550</c:v>
                </c:pt>
                <c:pt idx="256">
                  <c:v>88900</c:v>
                </c:pt>
                <c:pt idx="257">
                  <c:v>89250</c:v>
                </c:pt>
                <c:pt idx="258">
                  <c:v>89600</c:v>
                </c:pt>
                <c:pt idx="259">
                  <c:v>89950</c:v>
                </c:pt>
                <c:pt idx="260">
                  <c:v>90300</c:v>
                </c:pt>
                <c:pt idx="261">
                  <c:v>90650</c:v>
                </c:pt>
                <c:pt idx="262">
                  <c:v>91000</c:v>
                </c:pt>
                <c:pt idx="263">
                  <c:v>91350</c:v>
                </c:pt>
                <c:pt idx="264">
                  <c:v>91700</c:v>
                </c:pt>
                <c:pt idx="265">
                  <c:v>92050</c:v>
                </c:pt>
                <c:pt idx="266">
                  <c:v>92400</c:v>
                </c:pt>
                <c:pt idx="267">
                  <c:v>92750</c:v>
                </c:pt>
                <c:pt idx="268">
                  <c:v>93100</c:v>
                </c:pt>
                <c:pt idx="269">
                  <c:v>93450</c:v>
                </c:pt>
                <c:pt idx="270">
                  <c:v>93800</c:v>
                </c:pt>
                <c:pt idx="271">
                  <c:v>94150</c:v>
                </c:pt>
                <c:pt idx="272">
                  <c:v>94500</c:v>
                </c:pt>
                <c:pt idx="273">
                  <c:v>94850</c:v>
                </c:pt>
                <c:pt idx="274">
                  <c:v>95200</c:v>
                </c:pt>
                <c:pt idx="275">
                  <c:v>95550</c:v>
                </c:pt>
                <c:pt idx="276">
                  <c:v>95900</c:v>
                </c:pt>
                <c:pt idx="277">
                  <c:v>96250</c:v>
                </c:pt>
                <c:pt idx="278">
                  <c:v>96600</c:v>
                </c:pt>
                <c:pt idx="279">
                  <c:v>96950</c:v>
                </c:pt>
              </c:numCache>
            </c:numRef>
          </c:xVal>
          <c:yVal>
            <c:numRef>
              <c:f>'Thames_X-sec (New)'!$E$4:$E$283</c:f>
              <c:numCache>
                <c:formatCode>0.00</c:formatCode>
                <c:ptCount val="280"/>
                <c:pt idx="1">
                  <c:v>9.2325248148149974</c:v>
                </c:pt>
                <c:pt idx="2">
                  <c:v>8.5094861605074463</c:v>
                </c:pt>
                <c:pt idx="3">
                  <c:v>8.3407994153832021</c:v>
                </c:pt>
                <c:pt idx="4">
                  <c:v>8.3257128658971542</c:v>
                </c:pt>
                <c:pt idx="5">
                  <c:v>8.5075185847012254</c:v>
                </c:pt>
                <c:pt idx="6">
                  <c:v>8.3369849397770714</c:v>
                </c:pt>
                <c:pt idx="7">
                  <c:v>8.2407721749889458</c:v>
                </c:pt>
                <c:pt idx="8">
                  <c:v>8.1401176361678029</c:v>
                </c:pt>
                <c:pt idx="9">
                  <c:v>8.4247197089695423</c:v>
                </c:pt>
                <c:pt idx="10">
                  <c:v>8.5841770387685923</c:v>
                </c:pt>
                <c:pt idx="11">
                  <c:v>8.4508825265230332</c:v>
                </c:pt>
                <c:pt idx="12">
                  <c:v>8.4255498144510348</c:v>
                </c:pt>
                <c:pt idx="13">
                  <c:v>8.3215128729488903</c:v>
                </c:pt>
                <c:pt idx="14">
                  <c:v>8.0201000912465741</c:v>
                </c:pt>
                <c:pt idx="15">
                  <c:v>7.7707941687348816</c:v>
                </c:pt>
                <c:pt idx="16">
                  <c:v>7.7160156087712952</c:v>
                </c:pt>
                <c:pt idx="17">
                  <c:v>7.5131248747290931</c:v>
                </c:pt>
                <c:pt idx="18">
                  <c:v>7.2760419360157069</c:v>
                </c:pt>
                <c:pt idx="19">
                  <c:v>7.2110633450068038</c:v>
                </c:pt>
                <c:pt idx="20">
                  <c:v>7.0506622431017654</c:v>
                </c:pt>
                <c:pt idx="21">
                  <c:v>6.5769312805537066</c:v>
                </c:pt>
                <c:pt idx="22">
                  <c:v>6.6925975248558149</c:v>
                </c:pt>
                <c:pt idx="23">
                  <c:v>7.1560462919618768</c:v>
                </c:pt>
                <c:pt idx="24">
                  <c:v>6.8085583238569818</c:v>
                </c:pt>
                <c:pt idx="25">
                  <c:v>6.165583002808031</c:v>
                </c:pt>
                <c:pt idx="26">
                  <c:v>8.067291237867261</c:v>
                </c:pt>
                <c:pt idx="27">
                  <c:v>8.155396496647759</c:v>
                </c:pt>
                <c:pt idx="28">
                  <c:v>7.914575478314342</c:v>
                </c:pt>
                <c:pt idx="29">
                  <c:v>8.5234087201202406</c:v>
                </c:pt>
                <c:pt idx="30">
                  <c:v>9.149442733821088</c:v>
                </c:pt>
                <c:pt idx="31">
                  <c:v>9.2777180180663184</c:v>
                </c:pt>
                <c:pt idx="32">
                  <c:v>9.5866398519927216</c:v>
                </c:pt>
                <c:pt idx="33">
                  <c:v>9.6334885813956017</c:v>
                </c:pt>
                <c:pt idx="34">
                  <c:v>9.3618113434688297</c:v>
                </c:pt>
                <c:pt idx="35">
                  <c:v>9.1907255057811916</c:v>
                </c:pt>
                <c:pt idx="36">
                  <c:v>9.8955399056854638</c:v>
                </c:pt>
                <c:pt idx="37">
                  <c:v>9.7877513920591284</c:v>
                </c:pt>
                <c:pt idx="38">
                  <c:v>9.74577955119228</c:v>
                </c:pt>
                <c:pt idx="39">
                  <c:v>9.852566900020113</c:v>
                </c:pt>
                <c:pt idx="40">
                  <c:v>10.085241666829294</c:v>
                </c:pt>
                <c:pt idx="41">
                  <c:v>10.363817904878267</c:v>
                </c:pt>
                <c:pt idx="42">
                  <c:v>8.7501408995024228</c:v>
                </c:pt>
                <c:pt idx="43">
                  <c:v>8.5721115489134601</c:v>
                </c:pt>
                <c:pt idx="44">
                  <c:v>9.5495128376065814</c:v>
                </c:pt>
                <c:pt idx="45">
                  <c:v>9.4800112626787438</c:v>
                </c:pt>
                <c:pt idx="46">
                  <c:v>9.2957931412504315</c:v>
                </c:pt>
                <c:pt idx="47">
                  <c:v>8.1848341658106882</c:v>
                </c:pt>
                <c:pt idx="48">
                  <c:v>8.608880611132216</c:v>
                </c:pt>
                <c:pt idx="49">
                  <c:v>9.3021200335191825</c:v>
                </c:pt>
                <c:pt idx="50">
                  <c:v>9.3336071106663088</c:v>
                </c:pt>
                <c:pt idx="51">
                  <c:v>9.5904672774786146</c:v>
                </c:pt>
                <c:pt idx="52">
                  <c:v>9.7697349635282809</c:v>
                </c:pt>
                <c:pt idx="53">
                  <c:v>10.083159855923045</c:v>
                </c:pt>
                <c:pt idx="54">
                  <c:v>10.606258502895802</c:v>
                </c:pt>
                <c:pt idx="55">
                  <c:v>10.928210500219958</c:v>
                </c:pt>
                <c:pt idx="56">
                  <c:v>10.742760169722336</c:v>
                </c:pt>
                <c:pt idx="57">
                  <c:v>9.6257384472802343</c:v>
                </c:pt>
                <c:pt idx="58">
                  <c:v>8.9790379531904225</c:v>
                </c:pt>
                <c:pt idx="59">
                  <c:v>7.2755747372710466</c:v>
                </c:pt>
                <c:pt idx="60">
                  <c:v>9.1146171225182702</c:v>
                </c:pt>
                <c:pt idx="61">
                  <c:v>9.1148358345848042</c:v>
                </c:pt>
                <c:pt idx="62">
                  <c:v>9.8417168724893003</c:v>
                </c:pt>
                <c:pt idx="63">
                  <c:v>10.055857811986032</c:v>
                </c:pt>
                <c:pt idx="64">
                  <c:v>11.003973272406718</c:v>
                </c:pt>
                <c:pt idx="65">
                  <c:v>11.048395291432696</c:v>
                </c:pt>
                <c:pt idx="66">
                  <c:v>11.082906284752488</c:v>
                </c:pt>
                <c:pt idx="67">
                  <c:v>11.11908253879731</c:v>
                </c:pt>
                <c:pt idx="68">
                  <c:v>10.355125740385523</c:v>
                </c:pt>
                <c:pt idx="69">
                  <c:v>10.234464863624716</c:v>
                </c:pt>
                <c:pt idx="70">
                  <c:v>8.6538181112482579</c:v>
                </c:pt>
                <c:pt idx="71">
                  <c:v>9.0678003551546844</c:v>
                </c:pt>
                <c:pt idx="72">
                  <c:v>10.451624594123633</c:v>
                </c:pt>
                <c:pt idx="73">
                  <c:v>9.7994214609050463</c:v>
                </c:pt>
                <c:pt idx="74">
                  <c:v>10.437944970234676</c:v>
                </c:pt>
                <c:pt idx="75">
                  <c:v>10.673727877255967</c:v>
                </c:pt>
                <c:pt idx="76">
                  <c:v>11.034396499804023</c:v>
                </c:pt>
                <c:pt idx="77">
                  <c:v>10.527870385533973</c:v>
                </c:pt>
                <c:pt idx="78">
                  <c:v>10.548938750572313</c:v>
                </c:pt>
                <c:pt idx="79">
                  <c:v>11.005536032590607</c:v>
                </c:pt>
                <c:pt idx="80">
                  <c:v>10.892940392940393</c:v>
                </c:pt>
                <c:pt idx="81">
                  <c:v>11.436212088151866</c:v>
                </c:pt>
                <c:pt idx="82">
                  <c:v>11.868476486313455</c:v>
                </c:pt>
                <c:pt idx="83">
                  <c:v>12.726638337790261</c:v>
                </c:pt>
                <c:pt idx="84">
                  <c:v>12.714158203929347</c:v>
                </c:pt>
                <c:pt idx="85">
                  <c:v>14.61359725508647</c:v>
                </c:pt>
                <c:pt idx="86">
                  <c:v>13.916220465967132</c:v>
                </c:pt>
                <c:pt idx="87">
                  <c:v>16.082612135391361</c:v>
                </c:pt>
                <c:pt idx="88">
                  <c:v>15.558922423934918</c:v>
                </c:pt>
                <c:pt idx="89">
                  <c:v>15.587026251012933</c:v>
                </c:pt>
                <c:pt idx="91">
                  <c:v>14.662709338123783</c:v>
                </c:pt>
                <c:pt idx="92">
                  <c:v>15.074840866315308</c:v>
                </c:pt>
                <c:pt idx="93">
                  <c:v>14.956564463865103</c:v>
                </c:pt>
                <c:pt idx="94">
                  <c:v>16.17755104605299</c:v>
                </c:pt>
                <c:pt idx="95">
                  <c:v>15.737821549393093</c:v>
                </c:pt>
                <c:pt idx="96">
                  <c:v>17.092793049026003</c:v>
                </c:pt>
                <c:pt idx="97">
                  <c:v>14.080286610241902</c:v>
                </c:pt>
                <c:pt idx="98">
                  <c:v>13.047359524926572</c:v>
                </c:pt>
                <c:pt idx="99">
                  <c:v>11.6446025360493</c:v>
                </c:pt>
                <c:pt idx="100">
                  <c:v>11.431445994187358</c:v>
                </c:pt>
                <c:pt idx="101">
                  <c:v>11.119080470881871</c:v>
                </c:pt>
                <c:pt idx="102">
                  <c:v>10.930436676808133</c:v>
                </c:pt>
                <c:pt idx="103">
                  <c:v>12.118822699671119</c:v>
                </c:pt>
                <c:pt idx="104">
                  <c:v>11.876626226318184</c:v>
                </c:pt>
                <c:pt idx="105">
                  <c:v>12.495644668847763</c:v>
                </c:pt>
                <c:pt idx="106">
                  <c:v>13.034153205418209</c:v>
                </c:pt>
                <c:pt idx="107">
                  <c:v>12.496317527293387</c:v>
                </c:pt>
                <c:pt idx="108">
                  <c:v>12.02911544829211</c:v>
                </c:pt>
                <c:pt idx="109">
                  <c:v>11.861881070261745</c:v>
                </c:pt>
                <c:pt idx="110">
                  <c:v>11.620729574673085</c:v>
                </c:pt>
                <c:pt idx="111">
                  <c:v>10.125876394470499</c:v>
                </c:pt>
                <c:pt idx="112">
                  <c:v>9.6276546252291144</c:v>
                </c:pt>
                <c:pt idx="113">
                  <c:v>10.158668073565199</c:v>
                </c:pt>
                <c:pt idx="114">
                  <c:v>12.874145091096368</c:v>
                </c:pt>
                <c:pt idx="115">
                  <c:v>11.935353528680906</c:v>
                </c:pt>
                <c:pt idx="116">
                  <c:v>10.635468605907889</c:v>
                </c:pt>
                <c:pt idx="117">
                  <c:v>13.190600284551774</c:v>
                </c:pt>
                <c:pt idx="118">
                  <c:v>12.730478481783457</c:v>
                </c:pt>
                <c:pt idx="119">
                  <c:v>13.427550141888746</c:v>
                </c:pt>
                <c:pt idx="120">
                  <c:v>13.360915048382232</c:v>
                </c:pt>
                <c:pt idx="121">
                  <c:v>13.831140218413811</c:v>
                </c:pt>
                <c:pt idx="122">
                  <c:v>11.826956292408807</c:v>
                </c:pt>
                <c:pt idx="123">
                  <c:v>11.35938757421934</c:v>
                </c:pt>
                <c:pt idx="124">
                  <c:v>10.994590066185822</c:v>
                </c:pt>
                <c:pt idx="125">
                  <c:v>10.961191983342131</c:v>
                </c:pt>
                <c:pt idx="126">
                  <c:v>11.062466817576755</c:v>
                </c:pt>
                <c:pt idx="127">
                  <c:v>11.025095130452732</c:v>
                </c:pt>
                <c:pt idx="128">
                  <c:v>10.871643224468095</c:v>
                </c:pt>
                <c:pt idx="129">
                  <c:v>10.526529729017939</c:v>
                </c:pt>
                <c:pt idx="130">
                  <c:v>10.630175132482155</c:v>
                </c:pt>
                <c:pt idx="131">
                  <c:v>10.689014723146562</c:v>
                </c:pt>
                <c:pt idx="132">
                  <c:v>10.576504631378535</c:v>
                </c:pt>
                <c:pt idx="133">
                  <c:v>10.651430492981346</c:v>
                </c:pt>
                <c:pt idx="134">
                  <c:v>10.514669389677316</c:v>
                </c:pt>
                <c:pt idx="135">
                  <c:v>10.921853006523591</c:v>
                </c:pt>
                <c:pt idx="136">
                  <c:v>10.821257986535704</c:v>
                </c:pt>
                <c:pt idx="137">
                  <c:v>11.659403118398867</c:v>
                </c:pt>
                <c:pt idx="138">
                  <c:v>9.8834323415266514</c:v>
                </c:pt>
                <c:pt idx="139">
                  <c:v>10.304659411260355</c:v>
                </c:pt>
                <c:pt idx="140">
                  <c:v>11.246430790386619</c:v>
                </c:pt>
                <c:pt idx="141">
                  <c:v>9.7202366469969039</c:v>
                </c:pt>
                <c:pt idx="142">
                  <c:v>9.9056038813389016</c:v>
                </c:pt>
                <c:pt idx="143">
                  <c:v>10.490951019390819</c:v>
                </c:pt>
                <c:pt idx="144">
                  <c:v>9.4720597577090935</c:v>
                </c:pt>
                <c:pt idx="145">
                  <c:v>10.230929127166275</c:v>
                </c:pt>
                <c:pt idx="146">
                  <c:v>10.03086687607091</c:v>
                </c:pt>
                <c:pt idx="147">
                  <c:v>9.6347624925885249</c:v>
                </c:pt>
                <c:pt idx="148">
                  <c:v>10.208244530968859</c:v>
                </c:pt>
                <c:pt idx="149">
                  <c:v>9.6373200949864177</c:v>
                </c:pt>
                <c:pt idx="150">
                  <c:v>9.7026022252407547</c:v>
                </c:pt>
                <c:pt idx="151">
                  <c:v>10.367803938243407</c:v>
                </c:pt>
                <c:pt idx="152">
                  <c:v>11.334658894432645</c:v>
                </c:pt>
                <c:pt idx="153">
                  <c:v>11.383220076555848</c:v>
                </c:pt>
                <c:pt idx="154">
                  <c:v>11.575253562926003</c:v>
                </c:pt>
                <c:pt idx="155">
                  <c:v>10.326848430657845</c:v>
                </c:pt>
                <c:pt idx="156">
                  <c:v>8.9590157212993713</c:v>
                </c:pt>
                <c:pt idx="157">
                  <c:v>9.6061164876712315</c:v>
                </c:pt>
                <c:pt idx="158">
                  <c:v>10.758324612004753</c:v>
                </c:pt>
                <c:pt idx="159">
                  <c:v>10.399436159726283</c:v>
                </c:pt>
                <c:pt idx="160">
                  <c:v>9.9764897073085734</c:v>
                </c:pt>
                <c:pt idx="161">
                  <c:v>10.296739965164827</c:v>
                </c:pt>
                <c:pt idx="162">
                  <c:v>10.635988350536671</c:v>
                </c:pt>
                <c:pt idx="163">
                  <c:v>10.27558514551645</c:v>
                </c:pt>
                <c:pt idx="164">
                  <c:v>10.118650407328238</c:v>
                </c:pt>
                <c:pt idx="165">
                  <c:v>9.110367447483064</c:v>
                </c:pt>
                <c:pt idx="166">
                  <c:v>9.9458960942017374</c:v>
                </c:pt>
                <c:pt idx="167">
                  <c:v>10.353765941999633</c:v>
                </c:pt>
                <c:pt idx="168">
                  <c:v>9.7018485948981485</c:v>
                </c:pt>
                <c:pt idx="169">
                  <c:v>10.6186738913089</c:v>
                </c:pt>
                <c:pt idx="170">
                  <c:v>10.078449633815856</c:v>
                </c:pt>
                <c:pt idx="171">
                  <c:v>8.9348556809057875</c:v>
                </c:pt>
                <c:pt idx="172">
                  <c:v>9.212779029037117</c:v>
                </c:pt>
                <c:pt idx="173">
                  <c:v>9.0957115734276268</c:v>
                </c:pt>
                <c:pt idx="174">
                  <c:v>9.4518799770746273</c:v>
                </c:pt>
                <c:pt idx="175">
                  <c:v>9.7387643417387668</c:v>
                </c:pt>
                <c:pt idx="176">
                  <c:v>8.7424849447383064</c:v>
                </c:pt>
                <c:pt idx="177">
                  <c:v>9.8084824058597739</c:v>
                </c:pt>
                <c:pt idx="178">
                  <c:v>9.580083417122033</c:v>
                </c:pt>
                <c:pt idx="179">
                  <c:v>10.474272790869055</c:v>
                </c:pt>
                <c:pt idx="180">
                  <c:v>10.344176949225444</c:v>
                </c:pt>
                <c:pt idx="181">
                  <c:v>10.668631023381598</c:v>
                </c:pt>
                <c:pt idx="182">
                  <c:v>9.0720005546503959</c:v>
                </c:pt>
                <c:pt idx="183">
                  <c:v>8.970509946085782</c:v>
                </c:pt>
                <c:pt idx="184">
                  <c:v>8.7201435411937229</c:v>
                </c:pt>
                <c:pt idx="185">
                  <c:v>8.7554030478840108</c:v>
                </c:pt>
                <c:pt idx="186">
                  <c:v>9.5889602253300659</c:v>
                </c:pt>
                <c:pt idx="187">
                  <c:v>9.7986918654990394</c:v>
                </c:pt>
                <c:pt idx="188">
                  <c:v>9.5006317277770176</c:v>
                </c:pt>
                <c:pt idx="189">
                  <c:v>9.7952703295290746</c:v>
                </c:pt>
                <c:pt idx="190">
                  <c:v>9.6593019430560414</c:v>
                </c:pt>
                <c:pt idx="191">
                  <c:v>9.1307107136895773</c:v>
                </c:pt>
                <c:pt idx="192">
                  <c:v>9.5887141683595463</c:v>
                </c:pt>
                <c:pt idx="193">
                  <c:v>8.4692175171995832</c:v>
                </c:pt>
                <c:pt idx="194">
                  <c:v>8.4190557078376358</c:v>
                </c:pt>
                <c:pt idx="195">
                  <c:v>8.3631277602097978</c:v>
                </c:pt>
                <c:pt idx="196">
                  <c:v>9.0678288360733621</c:v>
                </c:pt>
                <c:pt idx="197">
                  <c:v>9.5417702847443309</c:v>
                </c:pt>
                <c:pt idx="198">
                  <c:v>9.1500942061595207</c:v>
                </c:pt>
                <c:pt idx="199">
                  <c:v>9.1569497726168123</c:v>
                </c:pt>
                <c:pt idx="200">
                  <c:v>9.5615542816909063</c:v>
                </c:pt>
                <c:pt idx="201">
                  <c:v>7.8812286770039552</c:v>
                </c:pt>
                <c:pt idx="202">
                  <c:v>8.5969127235048308</c:v>
                </c:pt>
                <c:pt idx="203">
                  <c:v>8.2496635426545062</c:v>
                </c:pt>
                <c:pt idx="204">
                  <c:v>8.5829563926229646</c:v>
                </c:pt>
                <c:pt idx="205">
                  <c:v>9.1207582575842672</c:v>
                </c:pt>
                <c:pt idx="206">
                  <c:v>9.0408773439190941</c:v>
                </c:pt>
                <c:pt idx="207">
                  <c:v>9.6503636828732358</c:v>
                </c:pt>
                <c:pt idx="208">
                  <c:v>8.1427833314613061</c:v>
                </c:pt>
                <c:pt idx="209">
                  <c:v>7.5327722978206397</c:v>
                </c:pt>
                <c:pt idx="210">
                  <c:v>7.1395702157123431</c:v>
                </c:pt>
                <c:pt idx="211">
                  <c:v>7.0454754406632354</c:v>
                </c:pt>
                <c:pt idx="212">
                  <c:v>6.7826205659400038</c:v>
                </c:pt>
                <c:pt idx="213">
                  <c:v>6.6531462998909765</c:v>
                </c:pt>
                <c:pt idx="214">
                  <c:v>6.6468830235185372</c:v>
                </c:pt>
                <c:pt idx="215">
                  <c:v>7.0481953875970156</c:v>
                </c:pt>
                <c:pt idx="216">
                  <c:v>7.2962412307183202</c:v>
                </c:pt>
                <c:pt idx="217">
                  <c:v>6.6711809897570991</c:v>
                </c:pt>
                <c:pt idx="218">
                  <c:v>6.4485686316140924</c:v>
                </c:pt>
                <c:pt idx="219">
                  <c:v>5.9314316682294042</c:v>
                </c:pt>
                <c:pt idx="220">
                  <c:v>6.483688362919132</c:v>
                </c:pt>
                <c:pt idx="221">
                  <c:v>5.5354023331010556</c:v>
                </c:pt>
                <c:pt idx="222">
                  <c:v>5.4254396965394305</c:v>
                </c:pt>
                <c:pt idx="223">
                  <c:v>6.7149866420057549</c:v>
                </c:pt>
                <c:pt idx="224">
                  <c:v>6.7094657288767054</c:v>
                </c:pt>
                <c:pt idx="225">
                  <c:v>6.7201089813224941</c:v>
                </c:pt>
                <c:pt idx="226">
                  <c:v>6.1878704549295032</c:v>
                </c:pt>
                <c:pt idx="227">
                  <c:v>5.0499282251885198</c:v>
                </c:pt>
                <c:pt idx="228">
                  <c:v>5.2994356544292263</c:v>
                </c:pt>
                <c:pt idx="229">
                  <c:v>5.5015770772548462</c:v>
                </c:pt>
                <c:pt idx="230">
                  <c:v>5.2507716774632591</c:v>
                </c:pt>
                <c:pt idx="231">
                  <c:v>5.1286642170440704</c:v>
                </c:pt>
                <c:pt idx="232">
                  <c:v>5.0386377142055583</c:v>
                </c:pt>
                <c:pt idx="233">
                  <c:v>4.8224236076547546</c:v>
                </c:pt>
                <c:pt idx="234">
                  <c:v>5.3446015316673572</c:v>
                </c:pt>
                <c:pt idx="235">
                  <c:v>4.9648551005385304</c:v>
                </c:pt>
                <c:pt idx="236">
                  <c:v>5.24586861092157</c:v>
                </c:pt>
                <c:pt idx="237">
                  <c:v>4.7036627250053655</c:v>
                </c:pt>
                <c:pt idx="238">
                  <c:v>5.1178967117566518</c:v>
                </c:pt>
                <c:pt idx="239">
                  <c:v>4.2109532700403358</c:v>
                </c:pt>
                <c:pt idx="240">
                  <c:v>4.0554979435595948</c:v>
                </c:pt>
                <c:pt idx="241">
                  <c:v>3.7881832187377364</c:v>
                </c:pt>
                <c:pt idx="242">
                  <c:v>4.0860019184698517</c:v>
                </c:pt>
                <c:pt idx="243">
                  <c:v>4.3017218729446967</c:v>
                </c:pt>
                <c:pt idx="244">
                  <c:v>4.3949389692179546</c:v>
                </c:pt>
                <c:pt idx="245">
                  <c:v>4.0131703939670462</c:v>
                </c:pt>
                <c:pt idx="246">
                  <c:v>3.6114480015228989</c:v>
                </c:pt>
                <c:pt idx="247">
                  <c:v>3.6711970200864212</c:v>
                </c:pt>
                <c:pt idx="248">
                  <c:v>3.7489895046601576</c:v>
                </c:pt>
                <c:pt idx="249">
                  <c:v>3.9981220559495414</c:v>
                </c:pt>
                <c:pt idx="250">
                  <c:v>3.4759885542597897</c:v>
                </c:pt>
                <c:pt idx="251">
                  <c:v>3.4827407833155433</c:v>
                </c:pt>
                <c:pt idx="252">
                  <c:v>3.5920580344278665</c:v>
                </c:pt>
                <c:pt idx="253">
                  <c:v>3.4327219905137669</c:v>
                </c:pt>
                <c:pt idx="254">
                  <c:v>3.0212360797368523</c:v>
                </c:pt>
                <c:pt idx="255">
                  <c:v>3.7639923192701992</c:v>
                </c:pt>
                <c:pt idx="256">
                  <c:v>3.5155668054149323</c:v>
                </c:pt>
                <c:pt idx="257">
                  <c:v>3.1511198863585599</c:v>
                </c:pt>
                <c:pt idx="258">
                  <c:v>3.0776667489442091</c:v>
                </c:pt>
                <c:pt idx="259">
                  <c:v>3.2813197832500918</c:v>
                </c:pt>
                <c:pt idx="260">
                  <c:v>3.0768914094887152</c:v>
                </c:pt>
                <c:pt idx="261">
                  <c:v>2.8374812325011933</c:v>
                </c:pt>
                <c:pt idx="262">
                  <c:v>3.3386346818907198</c:v>
                </c:pt>
                <c:pt idx="263">
                  <c:v>2.8294356372241491</c:v>
                </c:pt>
                <c:pt idx="264">
                  <c:v>2.9756608454143256</c:v>
                </c:pt>
                <c:pt idx="265">
                  <c:v>3.0981373690337604</c:v>
                </c:pt>
                <c:pt idx="266">
                  <c:v>3.5245417651387521</c:v>
                </c:pt>
                <c:pt idx="267">
                  <c:v>2.6723822793647987</c:v>
                </c:pt>
                <c:pt idx="268">
                  <c:v>3.1677232778531588</c:v>
                </c:pt>
                <c:pt idx="269">
                  <c:v>2.5611118413589571</c:v>
                </c:pt>
                <c:pt idx="270">
                  <c:v>2.593209874737024</c:v>
                </c:pt>
                <c:pt idx="271">
                  <c:v>2.3613172221273624</c:v>
                </c:pt>
                <c:pt idx="272">
                  <c:v>3.1505597156824106</c:v>
                </c:pt>
                <c:pt idx="273">
                  <c:v>3.0160984352475801</c:v>
                </c:pt>
                <c:pt idx="274">
                  <c:v>2.7777257079703905</c:v>
                </c:pt>
                <c:pt idx="275">
                  <c:v>2.7713101778992608</c:v>
                </c:pt>
                <c:pt idx="276">
                  <c:v>2.7434592921141499</c:v>
                </c:pt>
                <c:pt idx="277">
                  <c:v>2.1710965872744561</c:v>
                </c:pt>
                <c:pt idx="278">
                  <c:v>2.2420686368905023</c:v>
                </c:pt>
                <c:pt idx="279">
                  <c:v>2.7762936331786419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32B-8046-8956-2531CBFAA693}"/>
            </c:ext>
          </c:extLst>
        </c:ser>
        <c:ser>
          <c:idx val="3"/>
          <c:order val="3"/>
          <c:tx>
            <c:strRef>
              <c:f>'Thames_X-sec (New)'!$F$3</c:f>
              <c:strCache>
                <c:ptCount val="1"/>
                <c:pt idx="0">
                  <c:v>Fix Area, A (m2)</c:v>
                </c:pt>
              </c:strCache>
            </c:strRef>
          </c:tx>
          <c:spPr>
            <a:ln w="28575">
              <a:solidFill>
                <a:srgbClr val="3B669B"/>
              </a:solidFill>
            </a:ln>
          </c:spPr>
          <c:marker>
            <c:symbol val="none"/>
          </c:marker>
          <c:xVal>
            <c:numRef>
              <c:f>'Thames_X-sec (New)'!$B$4:$B$283</c:f>
              <c:numCache>
                <c:formatCode>General</c:formatCode>
                <c:ptCount val="280"/>
                <c:pt idx="1">
                  <c:v>0</c:v>
                </c:pt>
                <c:pt idx="2">
                  <c:v>350</c:v>
                </c:pt>
                <c:pt idx="3">
                  <c:v>700</c:v>
                </c:pt>
                <c:pt idx="4">
                  <c:v>1050</c:v>
                </c:pt>
                <c:pt idx="5">
                  <c:v>1400</c:v>
                </c:pt>
                <c:pt idx="6">
                  <c:v>1750</c:v>
                </c:pt>
                <c:pt idx="7">
                  <c:v>2100</c:v>
                </c:pt>
                <c:pt idx="8">
                  <c:v>2450</c:v>
                </c:pt>
                <c:pt idx="9">
                  <c:v>2800</c:v>
                </c:pt>
                <c:pt idx="10">
                  <c:v>3150</c:v>
                </c:pt>
                <c:pt idx="11">
                  <c:v>3500</c:v>
                </c:pt>
                <c:pt idx="12">
                  <c:v>3850</c:v>
                </c:pt>
                <c:pt idx="13">
                  <c:v>4200</c:v>
                </c:pt>
                <c:pt idx="14">
                  <c:v>4550</c:v>
                </c:pt>
                <c:pt idx="15">
                  <c:v>4900</c:v>
                </c:pt>
                <c:pt idx="16">
                  <c:v>5250</c:v>
                </c:pt>
                <c:pt idx="17">
                  <c:v>5600</c:v>
                </c:pt>
                <c:pt idx="18">
                  <c:v>5950</c:v>
                </c:pt>
                <c:pt idx="19">
                  <c:v>6300</c:v>
                </c:pt>
                <c:pt idx="20">
                  <c:v>6650</c:v>
                </c:pt>
                <c:pt idx="21">
                  <c:v>7000</c:v>
                </c:pt>
                <c:pt idx="22">
                  <c:v>7350</c:v>
                </c:pt>
                <c:pt idx="23">
                  <c:v>7700</c:v>
                </c:pt>
                <c:pt idx="24">
                  <c:v>8050</c:v>
                </c:pt>
                <c:pt idx="25">
                  <c:v>8400</c:v>
                </c:pt>
                <c:pt idx="26">
                  <c:v>8750</c:v>
                </c:pt>
                <c:pt idx="27">
                  <c:v>9100</c:v>
                </c:pt>
                <c:pt idx="28">
                  <c:v>9450</c:v>
                </c:pt>
                <c:pt idx="29">
                  <c:v>9800</c:v>
                </c:pt>
                <c:pt idx="30">
                  <c:v>10150</c:v>
                </c:pt>
                <c:pt idx="31">
                  <c:v>10500</c:v>
                </c:pt>
                <c:pt idx="32">
                  <c:v>10850</c:v>
                </c:pt>
                <c:pt idx="33">
                  <c:v>11200</c:v>
                </c:pt>
                <c:pt idx="34">
                  <c:v>11550</c:v>
                </c:pt>
                <c:pt idx="35">
                  <c:v>11900</c:v>
                </c:pt>
                <c:pt idx="36">
                  <c:v>12250</c:v>
                </c:pt>
                <c:pt idx="37">
                  <c:v>12600</c:v>
                </c:pt>
                <c:pt idx="38">
                  <c:v>12950</c:v>
                </c:pt>
                <c:pt idx="39">
                  <c:v>13300</c:v>
                </c:pt>
                <c:pt idx="40">
                  <c:v>13650</c:v>
                </c:pt>
                <c:pt idx="41">
                  <c:v>14000</c:v>
                </c:pt>
                <c:pt idx="42">
                  <c:v>14350</c:v>
                </c:pt>
                <c:pt idx="43">
                  <c:v>14700</c:v>
                </c:pt>
                <c:pt idx="44">
                  <c:v>15050</c:v>
                </c:pt>
                <c:pt idx="45">
                  <c:v>15400</c:v>
                </c:pt>
                <c:pt idx="46">
                  <c:v>15750</c:v>
                </c:pt>
                <c:pt idx="47">
                  <c:v>16100</c:v>
                </c:pt>
                <c:pt idx="48">
                  <c:v>16450</c:v>
                </c:pt>
                <c:pt idx="49">
                  <c:v>16800</c:v>
                </c:pt>
                <c:pt idx="50">
                  <c:v>17150</c:v>
                </c:pt>
                <c:pt idx="51">
                  <c:v>17500</c:v>
                </c:pt>
                <c:pt idx="52">
                  <c:v>17850</c:v>
                </c:pt>
                <c:pt idx="53">
                  <c:v>18200</c:v>
                </c:pt>
                <c:pt idx="54">
                  <c:v>18550</c:v>
                </c:pt>
                <c:pt idx="55">
                  <c:v>18900</c:v>
                </c:pt>
                <c:pt idx="56">
                  <c:v>19250</c:v>
                </c:pt>
                <c:pt idx="57">
                  <c:v>19600</c:v>
                </c:pt>
                <c:pt idx="58">
                  <c:v>19950</c:v>
                </c:pt>
                <c:pt idx="59">
                  <c:v>20300</c:v>
                </c:pt>
                <c:pt idx="60">
                  <c:v>20650</c:v>
                </c:pt>
                <c:pt idx="61">
                  <c:v>21000</c:v>
                </c:pt>
                <c:pt idx="62">
                  <c:v>21350</c:v>
                </c:pt>
                <c:pt idx="63">
                  <c:v>21700</c:v>
                </c:pt>
                <c:pt idx="64">
                  <c:v>22050</c:v>
                </c:pt>
                <c:pt idx="65">
                  <c:v>22400</c:v>
                </c:pt>
                <c:pt idx="66">
                  <c:v>22750</c:v>
                </c:pt>
                <c:pt idx="67">
                  <c:v>23100</c:v>
                </c:pt>
                <c:pt idx="68">
                  <c:v>23450</c:v>
                </c:pt>
                <c:pt idx="69">
                  <c:v>23800</c:v>
                </c:pt>
                <c:pt idx="70">
                  <c:v>24150</c:v>
                </c:pt>
                <c:pt idx="71">
                  <c:v>24500</c:v>
                </c:pt>
                <c:pt idx="72">
                  <c:v>24850</c:v>
                </c:pt>
                <c:pt idx="73">
                  <c:v>25200</c:v>
                </c:pt>
                <c:pt idx="74">
                  <c:v>25550</c:v>
                </c:pt>
                <c:pt idx="75">
                  <c:v>25900</c:v>
                </c:pt>
                <c:pt idx="76">
                  <c:v>26250</c:v>
                </c:pt>
                <c:pt idx="77">
                  <c:v>26600</c:v>
                </c:pt>
                <c:pt idx="78">
                  <c:v>26950</c:v>
                </c:pt>
                <c:pt idx="79">
                  <c:v>27300</c:v>
                </c:pt>
                <c:pt idx="80">
                  <c:v>27650</c:v>
                </c:pt>
                <c:pt idx="81">
                  <c:v>28000</c:v>
                </c:pt>
                <c:pt idx="82">
                  <c:v>28350</c:v>
                </c:pt>
                <c:pt idx="83">
                  <c:v>28700</c:v>
                </c:pt>
                <c:pt idx="84">
                  <c:v>29050</c:v>
                </c:pt>
                <c:pt idx="85">
                  <c:v>29400</c:v>
                </c:pt>
                <c:pt idx="86">
                  <c:v>29750</c:v>
                </c:pt>
                <c:pt idx="87">
                  <c:v>30100</c:v>
                </c:pt>
                <c:pt idx="88">
                  <c:v>30450</c:v>
                </c:pt>
                <c:pt idx="89">
                  <c:v>30800</c:v>
                </c:pt>
                <c:pt idx="90" formatCode="0">
                  <c:v>31000</c:v>
                </c:pt>
                <c:pt idx="91">
                  <c:v>31150</c:v>
                </c:pt>
                <c:pt idx="92">
                  <c:v>31500</c:v>
                </c:pt>
                <c:pt idx="93">
                  <c:v>31850</c:v>
                </c:pt>
                <c:pt idx="94">
                  <c:v>32200</c:v>
                </c:pt>
                <c:pt idx="95">
                  <c:v>32550</c:v>
                </c:pt>
                <c:pt idx="96">
                  <c:v>32900</c:v>
                </c:pt>
                <c:pt idx="97">
                  <c:v>33250</c:v>
                </c:pt>
                <c:pt idx="98">
                  <c:v>33600</c:v>
                </c:pt>
                <c:pt idx="99">
                  <c:v>33950</c:v>
                </c:pt>
                <c:pt idx="100">
                  <c:v>34300</c:v>
                </c:pt>
                <c:pt idx="101">
                  <c:v>34650</c:v>
                </c:pt>
                <c:pt idx="102">
                  <c:v>35000</c:v>
                </c:pt>
                <c:pt idx="103">
                  <c:v>35350</c:v>
                </c:pt>
                <c:pt idx="104">
                  <c:v>35700</c:v>
                </c:pt>
                <c:pt idx="105">
                  <c:v>36050</c:v>
                </c:pt>
                <c:pt idx="106">
                  <c:v>36400</c:v>
                </c:pt>
                <c:pt idx="107">
                  <c:v>36750</c:v>
                </c:pt>
                <c:pt idx="108">
                  <c:v>37100</c:v>
                </c:pt>
                <c:pt idx="109">
                  <c:v>37450</c:v>
                </c:pt>
                <c:pt idx="110">
                  <c:v>37800</c:v>
                </c:pt>
                <c:pt idx="111">
                  <c:v>38150</c:v>
                </c:pt>
                <c:pt idx="112">
                  <c:v>38500</c:v>
                </c:pt>
                <c:pt idx="113">
                  <c:v>38850</c:v>
                </c:pt>
                <c:pt idx="114">
                  <c:v>39200</c:v>
                </c:pt>
                <c:pt idx="115">
                  <c:v>39550</c:v>
                </c:pt>
                <c:pt idx="116">
                  <c:v>39900</c:v>
                </c:pt>
                <c:pt idx="117">
                  <c:v>40250</c:v>
                </c:pt>
                <c:pt idx="118">
                  <c:v>40600</c:v>
                </c:pt>
                <c:pt idx="119">
                  <c:v>40950</c:v>
                </c:pt>
                <c:pt idx="120">
                  <c:v>41300</c:v>
                </c:pt>
                <c:pt idx="121">
                  <c:v>41650</c:v>
                </c:pt>
                <c:pt idx="122">
                  <c:v>42000</c:v>
                </c:pt>
                <c:pt idx="123">
                  <c:v>42350</c:v>
                </c:pt>
                <c:pt idx="124">
                  <c:v>42700</c:v>
                </c:pt>
                <c:pt idx="125">
                  <c:v>43050</c:v>
                </c:pt>
                <c:pt idx="126">
                  <c:v>43400</c:v>
                </c:pt>
                <c:pt idx="127">
                  <c:v>43750</c:v>
                </c:pt>
                <c:pt idx="128">
                  <c:v>44100</c:v>
                </c:pt>
                <c:pt idx="129">
                  <c:v>44450</c:v>
                </c:pt>
                <c:pt idx="130">
                  <c:v>44800</c:v>
                </c:pt>
                <c:pt idx="131">
                  <c:v>45150</c:v>
                </c:pt>
                <c:pt idx="132">
                  <c:v>45500</c:v>
                </c:pt>
                <c:pt idx="133">
                  <c:v>45850</c:v>
                </c:pt>
                <c:pt idx="134">
                  <c:v>46200</c:v>
                </c:pt>
                <c:pt idx="135">
                  <c:v>46550</c:v>
                </c:pt>
                <c:pt idx="136">
                  <c:v>46900</c:v>
                </c:pt>
                <c:pt idx="137">
                  <c:v>47250</c:v>
                </c:pt>
                <c:pt idx="138">
                  <c:v>47600</c:v>
                </c:pt>
                <c:pt idx="139">
                  <c:v>47950</c:v>
                </c:pt>
                <c:pt idx="140">
                  <c:v>48300</c:v>
                </c:pt>
                <c:pt idx="141">
                  <c:v>48650</c:v>
                </c:pt>
                <c:pt idx="142">
                  <c:v>49000</c:v>
                </c:pt>
                <c:pt idx="143">
                  <c:v>49350</c:v>
                </c:pt>
                <c:pt idx="144">
                  <c:v>49700</c:v>
                </c:pt>
                <c:pt idx="145">
                  <c:v>50050</c:v>
                </c:pt>
                <c:pt idx="146">
                  <c:v>50400</c:v>
                </c:pt>
                <c:pt idx="147">
                  <c:v>50750</c:v>
                </c:pt>
                <c:pt idx="148">
                  <c:v>51100</c:v>
                </c:pt>
                <c:pt idx="149">
                  <c:v>51450</c:v>
                </c:pt>
                <c:pt idx="150">
                  <c:v>51800</c:v>
                </c:pt>
                <c:pt idx="151">
                  <c:v>52150</c:v>
                </c:pt>
                <c:pt idx="152">
                  <c:v>52500</c:v>
                </c:pt>
                <c:pt idx="153">
                  <c:v>52850</c:v>
                </c:pt>
                <c:pt idx="154">
                  <c:v>53200</c:v>
                </c:pt>
                <c:pt idx="155">
                  <c:v>53550</c:v>
                </c:pt>
                <c:pt idx="156">
                  <c:v>53900</c:v>
                </c:pt>
                <c:pt idx="157">
                  <c:v>54250</c:v>
                </c:pt>
                <c:pt idx="158">
                  <c:v>54600</c:v>
                </c:pt>
                <c:pt idx="159">
                  <c:v>54950</c:v>
                </c:pt>
                <c:pt idx="160">
                  <c:v>55300</c:v>
                </c:pt>
                <c:pt idx="161">
                  <c:v>55650</c:v>
                </c:pt>
                <c:pt idx="162">
                  <c:v>56000</c:v>
                </c:pt>
                <c:pt idx="163">
                  <c:v>56350</c:v>
                </c:pt>
                <c:pt idx="164">
                  <c:v>56700</c:v>
                </c:pt>
                <c:pt idx="165">
                  <c:v>57050</c:v>
                </c:pt>
                <c:pt idx="166">
                  <c:v>57400</c:v>
                </c:pt>
                <c:pt idx="167">
                  <c:v>57750</c:v>
                </c:pt>
                <c:pt idx="168">
                  <c:v>58100</c:v>
                </c:pt>
                <c:pt idx="169">
                  <c:v>58450</c:v>
                </c:pt>
                <c:pt idx="170">
                  <c:v>58800</c:v>
                </c:pt>
                <c:pt idx="171">
                  <c:v>59150</c:v>
                </c:pt>
                <c:pt idx="172">
                  <c:v>59500</c:v>
                </c:pt>
                <c:pt idx="173">
                  <c:v>59850</c:v>
                </c:pt>
                <c:pt idx="174">
                  <c:v>60200</c:v>
                </c:pt>
                <c:pt idx="175">
                  <c:v>60550</c:v>
                </c:pt>
                <c:pt idx="176">
                  <c:v>60900</c:v>
                </c:pt>
                <c:pt idx="177">
                  <c:v>61250</c:v>
                </c:pt>
                <c:pt idx="178">
                  <c:v>61600</c:v>
                </c:pt>
                <c:pt idx="179">
                  <c:v>61950</c:v>
                </c:pt>
                <c:pt idx="180">
                  <c:v>62300</c:v>
                </c:pt>
                <c:pt idx="181">
                  <c:v>62650</c:v>
                </c:pt>
                <c:pt idx="182">
                  <c:v>63000</c:v>
                </c:pt>
                <c:pt idx="183">
                  <c:v>63350</c:v>
                </c:pt>
                <c:pt idx="184">
                  <c:v>63700</c:v>
                </c:pt>
                <c:pt idx="185">
                  <c:v>64050</c:v>
                </c:pt>
                <c:pt idx="186">
                  <c:v>64400</c:v>
                </c:pt>
                <c:pt idx="187">
                  <c:v>64750</c:v>
                </c:pt>
                <c:pt idx="188">
                  <c:v>65100</c:v>
                </c:pt>
                <c:pt idx="189">
                  <c:v>65450</c:v>
                </c:pt>
                <c:pt idx="190">
                  <c:v>65800</c:v>
                </c:pt>
                <c:pt idx="191">
                  <c:v>66150</c:v>
                </c:pt>
                <c:pt idx="192">
                  <c:v>66500</c:v>
                </c:pt>
                <c:pt idx="193">
                  <c:v>66850</c:v>
                </c:pt>
                <c:pt idx="194">
                  <c:v>67200</c:v>
                </c:pt>
                <c:pt idx="195">
                  <c:v>67550</c:v>
                </c:pt>
                <c:pt idx="196">
                  <c:v>67900</c:v>
                </c:pt>
                <c:pt idx="197">
                  <c:v>68250</c:v>
                </c:pt>
                <c:pt idx="198">
                  <c:v>68600</c:v>
                </c:pt>
                <c:pt idx="199">
                  <c:v>68950</c:v>
                </c:pt>
                <c:pt idx="200">
                  <c:v>69300</c:v>
                </c:pt>
                <c:pt idx="201">
                  <c:v>69650</c:v>
                </c:pt>
                <c:pt idx="202">
                  <c:v>70000</c:v>
                </c:pt>
                <c:pt idx="203">
                  <c:v>70350</c:v>
                </c:pt>
                <c:pt idx="204">
                  <c:v>70700</c:v>
                </c:pt>
                <c:pt idx="205">
                  <c:v>71050</c:v>
                </c:pt>
                <c:pt idx="206">
                  <c:v>71400</c:v>
                </c:pt>
                <c:pt idx="207">
                  <c:v>71750</c:v>
                </c:pt>
                <c:pt idx="208">
                  <c:v>72100</c:v>
                </c:pt>
                <c:pt idx="209">
                  <c:v>72450</c:v>
                </c:pt>
                <c:pt idx="210">
                  <c:v>72800</c:v>
                </c:pt>
                <c:pt idx="211">
                  <c:v>73150</c:v>
                </c:pt>
                <c:pt idx="212">
                  <c:v>73500</c:v>
                </c:pt>
                <c:pt idx="213">
                  <c:v>73850</c:v>
                </c:pt>
                <c:pt idx="214">
                  <c:v>74200</c:v>
                </c:pt>
                <c:pt idx="215">
                  <c:v>74550</c:v>
                </c:pt>
                <c:pt idx="216">
                  <c:v>74900</c:v>
                </c:pt>
                <c:pt idx="217">
                  <c:v>75250</c:v>
                </c:pt>
                <c:pt idx="218">
                  <c:v>75600</c:v>
                </c:pt>
                <c:pt idx="219">
                  <c:v>75950</c:v>
                </c:pt>
                <c:pt idx="220">
                  <c:v>76300</c:v>
                </c:pt>
                <c:pt idx="221">
                  <c:v>76650</c:v>
                </c:pt>
                <c:pt idx="222">
                  <c:v>77000</c:v>
                </c:pt>
                <c:pt idx="223">
                  <c:v>77350</c:v>
                </c:pt>
                <c:pt idx="224">
                  <c:v>77700</c:v>
                </c:pt>
                <c:pt idx="225">
                  <c:v>78050</c:v>
                </c:pt>
                <c:pt idx="226">
                  <c:v>78400</c:v>
                </c:pt>
                <c:pt idx="227">
                  <c:v>78750</c:v>
                </c:pt>
                <c:pt idx="228">
                  <c:v>79100</c:v>
                </c:pt>
                <c:pt idx="229">
                  <c:v>79450</c:v>
                </c:pt>
                <c:pt idx="230">
                  <c:v>79800</c:v>
                </c:pt>
                <c:pt idx="231">
                  <c:v>80150</c:v>
                </c:pt>
                <c:pt idx="232">
                  <c:v>80500</c:v>
                </c:pt>
                <c:pt idx="233">
                  <c:v>80850</c:v>
                </c:pt>
                <c:pt idx="234">
                  <c:v>81200</c:v>
                </c:pt>
                <c:pt idx="235">
                  <c:v>81550</c:v>
                </c:pt>
                <c:pt idx="236">
                  <c:v>81900</c:v>
                </c:pt>
                <c:pt idx="237">
                  <c:v>82250</c:v>
                </c:pt>
                <c:pt idx="238">
                  <c:v>82600</c:v>
                </c:pt>
                <c:pt idx="239">
                  <c:v>82950</c:v>
                </c:pt>
                <c:pt idx="240">
                  <c:v>83300</c:v>
                </c:pt>
                <c:pt idx="241">
                  <c:v>83650</c:v>
                </c:pt>
                <c:pt idx="242">
                  <c:v>84000</c:v>
                </c:pt>
                <c:pt idx="243">
                  <c:v>84350</c:v>
                </c:pt>
                <c:pt idx="244">
                  <c:v>84700</c:v>
                </c:pt>
                <c:pt idx="245">
                  <c:v>85050</c:v>
                </c:pt>
                <c:pt idx="246">
                  <c:v>85400</c:v>
                </c:pt>
                <c:pt idx="247">
                  <c:v>85750</c:v>
                </c:pt>
                <c:pt idx="248">
                  <c:v>86100</c:v>
                </c:pt>
                <c:pt idx="249">
                  <c:v>86450</c:v>
                </c:pt>
                <c:pt idx="250">
                  <c:v>86800</c:v>
                </c:pt>
                <c:pt idx="251">
                  <c:v>87150</c:v>
                </c:pt>
                <c:pt idx="252">
                  <c:v>87500</c:v>
                </c:pt>
                <c:pt idx="253">
                  <c:v>87850</c:v>
                </c:pt>
                <c:pt idx="254">
                  <c:v>88200</c:v>
                </c:pt>
                <c:pt idx="255">
                  <c:v>88550</c:v>
                </c:pt>
                <c:pt idx="256">
                  <c:v>88900</c:v>
                </c:pt>
                <c:pt idx="257">
                  <c:v>89250</c:v>
                </c:pt>
                <c:pt idx="258">
                  <c:v>89600</c:v>
                </c:pt>
                <c:pt idx="259">
                  <c:v>89950</c:v>
                </c:pt>
                <c:pt idx="260">
                  <c:v>90300</c:v>
                </c:pt>
                <c:pt idx="261">
                  <c:v>90650</c:v>
                </c:pt>
                <c:pt idx="262">
                  <c:v>91000</c:v>
                </c:pt>
                <c:pt idx="263">
                  <c:v>91350</c:v>
                </c:pt>
                <c:pt idx="264">
                  <c:v>91700</c:v>
                </c:pt>
                <c:pt idx="265">
                  <c:v>92050</c:v>
                </c:pt>
                <c:pt idx="266">
                  <c:v>92400</c:v>
                </c:pt>
                <c:pt idx="267">
                  <c:v>92750</c:v>
                </c:pt>
                <c:pt idx="268">
                  <c:v>93100</c:v>
                </c:pt>
                <c:pt idx="269">
                  <c:v>93450</c:v>
                </c:pt>
                <c:pt idx="270">
                  <c:v>93800</c:v>
                </c:pt>
                <c:pt idx="271">
                  <c:v>94150</c:v>
                </c:pt>
                <c:pt idx="272">
                  <c:v>94500</c:v>
                </c:pt>
                <c:pt idx="273">
                  <c:v>94850</c:v>
                </c:pt>
                <c:pt idx="274">
                  <c:v>95200</c:v>
                </c:pt>
                <c:pt idx="275">
                  <c:v>95550</c:v>
                </c:pt>
                <c:pt idx="276">
                  <c:v>95900</c:v>
                </c:pt>
                <c:pt idx="277">
                  <c:v>96250</c:v>
                </c:pt>
                <c:pt idx="278">
                  <c:v>96600</c:v>
                </c:pt>
                <c:pt idx="279">
                  <c:v>96950</c:v>
                </c:pt>
              </c:numCache>
            </c:numRef>
          </c:xVal>
          <c:yVal>
            <c:numRef>
              <c:f>'Thames_X-sec (New)'!$F$4:$F$283</c:f>
              <c:numCache>
                <c:formatCode>0</c:formatCode>
                <c:ptCount val="280"/>
                <c:pt idx="1">
                  <c:v>67500</c:v>
                </c:pt>
                <c:pt idx="2">
                  <c:v>66124.502239713809</c:v>
                </c:pt>
                <c:pt idx="3">
                  <c:v>64777.034021480249</c:v>
                </c:pt>
                <c:pt idx="4">
                  <c:v>63457.024166450195</c:v>
                </c:pt>
                <c:pt idx="5">
                  <c:v>62163.913135111252</c:v>
                </c:pt>
                <c:pt idx="6">
                  <c:v>60897.152790104279</c:v>
                </c:pt>
                <c:pt idx="7">
                  <c:v>59656.206163873248</c:v>
                </c:pt>
                <c:pt idx="8">
                  <c:v>58440.547231049859</c:v>
                </c:pt>
                <c:pt idx="9">
                  <c:v>57249.660685476396</c:v>
                </c:pt>
                <c:pt idx="10">
                  <c:v>56083.041721772439</c:v>
                </c:pt>
                <c:pt idx="11">
                  <c:v>54940.19582135266</c:v>
                </c:pt>
                <c:pt idx="12">
                  <c:v>53820.63854280518</c:v>
                </c:pt>
                <c:pt idx="13">
                  <c:v>52723.895316541457</c:v>
                </c:pt>
                <c:pt idx="14">
                  <c:v>51649.501243630839</c:v>
                </c:pt>
                <c:pt idx="15">
                  <c:v>50597.000898734354</c:v>
                </c:pt>
                <c:pt idx="16">
                  <c:v>49565.948137054242</c:v>
                </c:pt>
                <c:pt idx="17">
                  <c:v>48555.905905217507</c:v>
                </c:pt>
                <c:pt idx="18">
                  <c:v>47566.446056013156</c:v>
                </c:pt>
                <c:pt idx="19">
                  <c:v>46597.14916690471</c:v>
                </c:pt>
                <c:pt idx="20">
                  <c:v>45647.604362241022</c:v>
                </c:pt>
                <c:pt idx="21">
                  <c:v>44717.409139090021</c:v>
                </c:pt>
                <c:pt idx="22">
                  <c:v>43806.16919662158</c:v>
                </c:pt>
                <c:pt idx="23">
                  <c:v>42913.498268967203</c:v>
                </c:pt>
                <c:pt idx="24">
                  <c:v>42039.017961485581</c:v>
                </c:pt>
                <c:pt idx="25">
                  <c:v>41182.357590364772</c:v>
                </c:pt>
                <c:pt idx="26">
                  <c:v>40343.154025492899</c:v>
                </c:pt>
                <c:pt idx="27">
                  <c:v>39521.051536530722</c:v>
                </c:pt>
                <c:pt idx="28">
                  <c:v>38715.70164212105</c:v>
                </c:pt>
                <c:pt idx="29">
                  <c:v>37926.762962170738</c:v>
                </c:pt>
                <c:pt idx="30">
                  <c:v>37153.901073143017</c:v>
                </c:pt>
                <c:pt idx="31">
                  <c:v>36396.788366298533</c:v>
                </c:pt>
                <c:pt idx="32">
                  <c:v>35655.103908825142</c:v>
                </c:pt>
                <c:pt idx="33">
                  <c:v>34928.533307797581</c:v>
                </c:pt>
                <c:pt idx="34">
                  <c:v>34216.768576909322</c:v>
                </c:pt>
                <c:pt idx="35">
                  <c:v>33519.508005920143</c:v>
                </c:pt>
                <c:pt idx="36">
                  <c:v>32836.456032764021</c:v>
                </c:pt>
                <c:pt idx="37">
                  <c:v>32167.323118263237</c:v>
                </c:pt>
                <c:pt idx="38">
                  <c:v>31511.825623395485</c:v>
                </c:pt>
                <c:pt idx="39">
                  <c:v>30869.685689062015</c:v>
                </c:pt>
                <c:pt idx="40">
                  <c:v>30240.63111830581</c:v>
                </c:pt>
                <c:pt idx="41">
                  <c:v>29624.395260929956</c:v>
                </c:pt>
                <c:pt idx="42">
                  <c:v>29020.716900467109</c:v>
                </c:pt>
                <c:pt idx="43">
                  <c:v>28429.340143452409</c:v>
                </c:pt>
                <c:pt idx="44">
                  <c:v>27850.014310952662</c:v>
                </c:pt>
                <c:pt idx="45">
                  <c:v>27282.49383230594</c:v>
                </c:pt>
                <c:pt idx="46">
                  <c:v>26726.538141026551</c:v>
                </c:pt>
                <c:pt idx="47">
                  <c:v>26181.91157283121</c:v>
                </c:pt>
                <c:pt idx="48">
                  <c:v>25648.383265743207</c:v>
                </c:pt>
                <c:pt idx="49">
                  <c:v>25125.727062232218</c:v>
                </c:pt>
                <c:pt idx="50">
                  <c:v>24613.721413348328</c:v>
                </c:pt>
                <c:pt idx="51">
                  <c:v>24112.149284809533</c:v>
                </c:pt>
                <c:pt idx="52">
                  <c:v>23620.798065002986</c:v>
                </c:pt>
                <c:pt idx="53">
                  <c:v>23139.459474861</c:v>
                </c:pt>
                <c:pt idx="54">
                  <c:v>22667.929479573533</c:v>
                </c:pt>
                <c:pt idx="55">
                  <c:v>22206.008202099769</c:v>
                </c:pt>
                <c:pt idx="56">
                  <c:v>21753.499838442218</c:v>
                </c:pt>
                <c:pt idx="57">
                  <c:v>21310.212574647205</c:v>
                </c:pt>
                <c:pt idx="58">
                  <c:v>20875.958505496834</c:v>
                </c:pt>
                <c:pt idx="59">
                  <c:v>20450.55355485775</c:v>
                </c:pt>
                <c:pt idx="60">
                  <c:v>20033.817397653016</c:v>
                </c:pt>
                <c:pt idx="61">
                  <c:v>19625.57338342406</c:v>
                </c:pt>
                <c:pt idx="62">
                  <c:v>19225.648461450255</c:v>
                </c:pt>
                <c:pt idx="63">
                  <c:v>18833.873107394338</c:v>
                </c:pt>
                <c:pt idx="64">
                  <c:v>18450.081251442702</c:v>
                </c:pt>
                <c:pt idx="65">
                  <c:v>18074.110207909998</c:v>
                </c:pt>
                <c:pt idx="66">
                  <c:v>17705.800606278208</c:v>
                </c:pt>
                <c:pt idx="67">
                  <c:v>17344.996323641026</c:v>
                </c:pt>
                <c:pt idx="68">
                  <c:v>16991.544418524871</c:v>
                </c:pt>
                <c:pt idx="69">
                  <c:v>16645.295066058439</c:v>
                </c:pt>
                <c:pt idx="70">
                  <c:v>16306.101494463383</c:v>
                </c:pt>
                <c:pt idx="71">
                  <c:v>15973.81992283918</c:v>
                </c:pt>
                <c:pt idx="72">
                  <c:v>15648.309500215772</c:v>
                </c:pt>
                <c:pt idx="73">
                  <c:v>15329.432245848186</c:v>
                </c:pt>
                <c:pt idx="74">
                  <c:v>15017.052990727845</c:v>
                </c:pt>
                <c:pt idx="75">
                  <c:v>14711.039320285696</c:v>
                </c:pt>
                <c:pt idx="76">
                  <c:v>14411.261518262951</c:v>
                </c:pt>
                <c:pt idx="77">
                  <c:v>14117.592511725628</c:v>
                </c:pt>
                <c:pt idx="78">
                  <c:v>13829.90781719953</c:v>
                </c:pt>
                <c:pt idx="79">
                  <c:v>13548.085487902899</c:v>
                </c:pt>
                <c:pt idx="80">
                  <c:v>13272.006062054363</c:v>
                </c:pt>
                <c:pt idx="81">
                  <c:v>13001.55251223421</c:v>
                </c:pt>
                <c:pt idx="82">
                  <c:v>12736.610195777594</c:v>
                </c:pt>
                <c:pt idx="83">
                  <c:v>12477.066806178625</c:v>
                </c:pt>
                <c:pt idx="84">
                  <c:v>12222.812325484701</c:v>
                </c:pt>
                <c:pt idx="85">
                  <c:v>11973.738977660958</c:v>
                </c:pt>
                <c:pt idx="86">
                  <c:v>11729.741182905047</c:v>
                </c:pt>
                <c:pt idx="87">
                  <c:v>11490.715512892861</c:v>
                </c:pt>
                <c:pt idx="88">
                  <c:v>11256.560646936266</c:v>
                </c:pt>
                <c:pt idx="89">
                  <c:v>11027.177329034246</c:v>
                </c:pt>
                <c:pt idx="90">
                  <c:v>10898.205973632836</c:v>
                </c:pt>
                <c:pt idx="91">
                  <c:v>10827.43217435477</c:v>
                </c:pt>
                <c:pt idx="92">
                  <c:v>10663.914215977256</c:v>
                </c:pt>
                <c:pt idx="93">
                  <c:v>10502.865737184691</c:v>
                </c:pt>
                <c:pt idx="94">
                  <c:v>10344.249443422508</c:v>
                </c:pt>
                <c:pt idx="95">
                  <c:v>10188.028603365668</c:v>
                </c:pt>
                <c:pt idx="96">
                  <c:v>10034.167040412649</c:v>
                </c:pt>
                <c:pt idx="97">
                  <c:v>9882.6291243079031</c:v>
                </c:pt>
                <c:pt idx="98">
                  <c:v>9733.3797628908433</c:v>
                </c:pt>
                <c:pt idx="99">
                  <c:v>9586.384393969427</c:v>
                </c:pt>
                <c:pt idx="100">
                  <c:v>9441.6089773164622</c:v>
                </c:pt>
                <c:pt idx="101">
                  <c:v>9299.019986786805</c:v>
                </c:pt>
                <c:pt idx="102">
                  <c:v>9158.5844025535862</c:v>
                </c:pt>
                <c:pt idx="103">
                  <c:v>9020.2697034617013</c:v>
                </c:pt>
                <c:pt idx="104">
                  <c:v>8884.0438594967673</c:v>
                </c:pt>
                <c:pt idx="105">
                  <c:v>8749.875324367822</c:v>
                </c:pt>
                <c:pt idx="106">
                  <c:v>8617.7330282020503</c:v>
                </c:pt>
                <c:pt idx="107">
                  <c:v>8487.5863703498126</c:v>
                </c:pt>
                <c:pt idx="108">
                  <c:v>8359.4052122983558</c:v>
                </c:pt>
                <c:pt idx="109">
                  <c:v>8233.159870692527</c:v>
                </c:pt>
                <c:pt idx="110">
                  <c:v>8108.8211104608999</c:v>
                </c:pt>
                <c:pt idx="111">
                  <c:v>7986.3601380457067</c:v>
                </c:pt>
                <c:pt idx="112">
                  <c:v>7865.7485947350142</c:v>
                </c:pt>
                <c:pt idx="113">
                  <c:v>7746.9585500956</c:v>
                </c:pt>
                <c:pt idx="114">
                  <c:v>7629.9624955049985</c:v>
                </c:pt>
                <c:pt idx="115">
                  <c:v>7514.7333377812456</c:v>
                </c:pt>
                <c:pt idx="116">
                  <c:v>7401.2443929088067</c:v>
                </c:pt>
                <c:pt idx="117">
                  <c:v>7289.4693798592725</c:v>
                </c:pt>
                <c:pt idx="118">
                  <c:v>7179.382414505365</c:v>
                </c:pt>
                <c:pt idx="119">
                  <c:v>7070.9580036268653</c:v>
                </c:pt>
                <c:pt idx="120">
                  <c:v>6964.1710390070575</c:v>
                </c:pt>
                <c:pt idx="121">
                  <c:v>6858.9967916183323</c:v>
                </c:pt>
                <c:pt idx="122">
                  <c:v>6755.4109058956028</c:v>
                </c:pt>
                <c:pt idx="123">
                  <c:v>6653.3893940961943</c:v>
                </c:pt>
                <c:pt idx="124">
                  <c:v>6552.9086307449306</c:v>
                </c:pt>
                <c:pt idx="125">
                  <c:v>6453.9453471630923</c:v>
                </c:pt>
                <c:pt idx="126">
                  <c:v>6356.4766260800125</c:v>
                </c:pt>
                <c:pt idx="127">
                  <c:v>6260.4798963260419</c:v>
                </c:pt>
                <c:pt idx="128">
                  <c:v>6165.9329276056687</c:v>
                </c:pt>
                <c:pt idx="129">
                  <c:v>6072.8138253495654</c:v>
                </c:pt>
                <c:pt idx="130">
                  <c:v>5981.1010256443979</c:v>
                </c:pt>
                <c:pt idx="131">
                  <c:v>5890.7732902391836</c:v>
                </c:pt>
                <c:pt idx="132">
                  <c:v>5801.8097016270876</c:v>
                </c:pt>
                <c:pt idx="133">
                  <c:v>5714.1896582014697</c:v>
                </c:pt>
                <c:pt idx="134">
                  <c:v>5627.8928694851102</c:v>
                </c:pt>
                <c:pt idx="135">
                  <c:v>5542.8993514314716</c:v>
                </c:pt>
                <c:pt idx="136">
                  <c:v>5459.189421796922</c:v>
                </c:pt>
                <c:pt idx="137">
                  <c:v>5376.7436955828452</c:v>
                </c:pt>
                <c:pt idx="138">
                  <c:v>5295.5430805465958</c:v>
                </c:pt>
                <c:pt idx="139">
                  <c:v>5215.5687727802451</c:v>
                </c:pt>
                <c:pt idx="140">
                  <c:v>5136.8022523560849</c:v>
                </c:pt>
                <c:pt idx="141">
                  <c:v>5059.2252790379098</c:v>
                </c:pt>
                <c:pt idx="142">
                  <c:v>4982.8198880570626</c:v>
                </c:pt>
                <c:pt idx="143">
                  <c:v>4907.5683859522705</c:v>
                </c:pt>
                <c:pt idx="144">
                  <c:v>4833.4533464723063</c:v>
                </c:pt>
                <c:pt idx="145">
                  <c:v>4760.4576065405336</c:v>
                </c:pt>
                <c:pt idx="146">
                  <c:v>4688.5642622803953</c:v>
                </c:pt>
                <c:pt idx="147">
                  <c:v>4617.7566651009156</c:v>
                </c:pt>
                <c:pt idx="148">
                  <c:v>4548.0184178413392</c:v>
                </c:pt>
                <c:pt idx="149">
                  <c:v>4479.3333709739773</c:v>
                </c:pt>
                <c:pt idx="150">
                  <c:v>4411.6856188644088</c:v>
                </c:pt>
                <c:pt idx="151">
                  <c:v>4345.0594960881526</c:v>
                </c:pt>
                <c:pt idx="152">
                  <c:v>4279.439573802978</c:v>
                </c:pt>
                <c:pt idx="153">
                  <c:v>4214.8106561759887</c:v>
                </c:pt>
                <c:pt idx="154">
                  <c:v>4151.1577768646712</c:v>
                </c:pt>
                <c:pt idx="155">
                  <c:v>4088.4661955510905</c:v>
                </c:pt>
                <c:pt idx="156">
                  <c:v>4026.7213945284207</c:v>
                </c:pt>
                <c:pt idx="157">
                  <c:v>3965.909075339031</c:v>
                </c:pt>
                <c:pt idx="158">
                  <c:v>3906.0151554633399</c:v>
                </c:pt>
                <c:pt idx="159">
                  <c:v>3847.02576505868</c:v>
                </c:pt>
                <c:pt idx="160">
                  <c:v>3788.9272437474101</c:v>
                </c:pt>
                <c:pt idx="161">
                  <c:v>3731.7061374535319</c:v>
                </c:pt>
                <c:pt idx="162">
                  <c:v>3675.3491952870854</c:v>
                </c:pt>
                <c:pt idx="163">
                  <c:v>3619.8433664755935</c:v>
                </c:pt>
                <c:pt idx="164">
                  <c:v>3565.1757973418494</c:v>
                </c:pt>
                <c:pt idx="165">
                  <c:v>3511.3338283273461</c:v>
                </c:pt>
                <c:pt idx="166">
                  <c:v>3458.3049910606564</c:v>
                </c:pt>
                <c:pt idx="167">
                  <c:v>3406.0770054700938</c:v>
                </c:pt>
                <c:pt idx="168">
                  <c:v>3354.6377769399687</c:v>
                </c:pt>
                <c:pt idx="169">
                  <c:v>3303.9753935098006</c:v>
                </c:pt>
                <c:pt idx="170">
                  <c:v>3254.0781231158207</c:v>
                </c:pt>
                <c:pt idx="171">
                  <c:v>3204.9344108741384</c:v>
                </c:pt>
                <c:pt idx="172">
                  <c:v>3156.5328764049368</c:v>
                </c:pt>
                <c:pt idx="173">
                  <c:v>3108.8623111970796</c:v>
                </c:pt>
                <c:pt idx="174">
                  <c:v>3061.9116760125162</c:v>
                </c:pt>
                <c:pt idx="175">
                  <c:v>3015.6700983298856</c:v>
                </c:pt>
                <c:pt idx="176">
                  <c:v>2970.1268698267345</c:v>
                </c:pt>
                <c:pt idx="177">
                  <c:v>2925.2714438997464</c:v>
                </c:pt>
                <c:pt idx="178">
                  <c:v>2881.0934332224333</c:v>
                </c:pt>
                <c:pt idx="179">
                  <c:v>2837.5826073397061</c:v>
                </c:pt>
                <c:pt idx="180">
                  <c:v>2794.7288902987702</c:v>
                </c:pt>
                <c:pt idx="181">
                  <c:v>2752.522358315804</c:v>
                </c:pt>
                <c:pt idx="182">
                  <c:v>2710.9532374778732</c:v>
                </c:pt>
                <c:pt idx="183">
                  <c:v>2670.0119014795523</c:v>
                </c:pt>
                <c:pt idx="184">
                  <c:v>2629.6888693937276</c:v>
                </c:pt>
                <c:pt idx="185">
                  <c:v>2589.9748034760678</c:v>
                </c:pt>
                <c:pt idx="186">
                  <c:v>2550.8605070026433</c:v>
                </c:pt>
                <c:pt idx="187">
                  <c:v>2512.3369221402195</c:v>
                </c:pt>
                <c:pt idx="188">
                  <c:v>2474.3951278486943</c:v>
                </c:pt>
                <c:pt idx="189">
                  <c:v>2437.0263378152258</c:v>
                </c:pt>
                <c:pt idx="190">
                  <c:v>2400.2218984195556</c:v>
                </c:pt>
                <c:pt idx="191">
                  <c:v>2363.9732867300577</c:v>
                </c:pt>
                <c:pt idx="192">
                  <c:v>2328.2721085300559</c:v>
                </c:pt>
                <c:pt idx="193">
                  <c:v>2293.1100963739441</c:v>
                </c:pt>
                <c:pt idx="194">
                  <c:v>2258.4791076726665</c:v>
                </c:pt>
                <c:pt idx="195">
                  <c:v>2224.3711228081106</c:v>
                </c:pt>
                <c:pt idx="196">
                  <c:v>2190.7782432759741</c:v>
                </c:pt>
                <c:pt idx="197">
                  <c:v>2157.692689856684</c:v>
                </c:pt>
                <c:pt idx="198">
                  <c:v>2125.1068008139318</c:v>
                </c:pt>
                <c:pt idx="199">
                  <c:v>2093.0130301204231</c:v>
                </c:pt>
                <c:pt idx="200">
                  <c:v>2061.4039457104145</c:v>
                </c:pt>
                <c:pt idx="201">
                  <c:v>2030.2722277586463</c:v>
                </c:pt>
                <c:pt idx="202">
                  <c:v>1999.6106669852638</c:v>
                </c:pt>
                <c:pt idx="203">
                  <c:v>1969.4121629863403</c:v>
                </c:pt>
                <c:pt idx="204">
                  <c:v>1939.6697225896125</c:v>
                </c:pt>
                <c:pt idx="205">
                  <c:v>1910.3764582350448</c:v>
                </c:pt>
                <c:pt idx="206">
                  <c:v>1881.5255863798559</c:v>
                </c:pt>
                <c:pt idx="207">
                  <c:v>1853.1104259276299</c:v>
                </c:pt>
                <c:pt idx="208">
                  <c:v>1825.1243966811505</c:v>
                </c:pt>
                <c:pt idx="209">
                  <c:v>1797.5610178186018</c:v>
                </c:pt>
                <c:pt idx="210">
                  <c:v>1770.4139063927832</c:v>
                </c:pt>
                <c:pt idx="211">
                  <c:v>1743.6767758529877</c:v>
                </c:pt>
                <c:pt idx="212">
                  <c:v>1717.3434345892035</c:v>
                </c:pt>
                <c:pt idx="213">
                  <c:v>1691.4077844983005</c:v>
                </c:pt>
                <c:pt idx="214">
                  <c:v>1665.8638195718729</c:v>
                </c:pt>
                <c:pt idx="215">
                  <c:v>1640.7056245054059</c:v>
                </c:pt>
                <c:pt idx="216">
                  <c:v>1615.9273733284492</c:v>
                </c:pt>
                <c:pt idx="217">
                  <c:v>1591.5233280554758</c:v>
                </c:pt>
                <c:pt idx="218">
                  <c:v>1567.4878373571169</c:v>
                </c:pt>
                <c:pt idx="219">
                  <c:v>1543.8153352514651</c:v>
                </c:pt>
                <c:pt idx="220">
                  <c:v>1520.5003398151389</c:v>
                </c:pt>
                <c:pt idx="221">
                  <c:v>1497.5374519138159</c:v>
                </c:pt>
                <c:pt idx="222">
                  <c:v>1474.9213539519367</c:v>
                </c:pt>
                <c:pt idx="223">
                  <c:v>1452.646808641291</c:v>
                </c:pt>
                <c:pt idx="224">
                  <c:v>1430.7086577881976</c:v>
                </c:pt>
                <c:pt idx="225">
                  <c:v>1409.1018210990085</c:v>
                </c:pt>
                <c:pt idx="226">
                  <c:v>1387.8212950036441</c:v>
                </c:pt>
                <c:pt idx="227">
                  <c:v>1366.8621514969009</c:v>
                </c:pt>
                <c:pt idx="228">
                  <c:v>1346.2195369972551</c:v>
                </c:pt>
                <c:pt idx="229">
                  <c:v>1325.888671222903</c:v>
                </c:pt>
                <c:pt idx="230">
                  <c:v>1305.8648460847728</c:v>
                </c:pt>
                <c:pt idx="231">
                  <c:v>1286.1434245962589</c:v>
                </c:pt>
                <c:pt idx="232">
                  <c:v>1266.7198397994164</c:v>
                </c:pt>
                <c:pt idx="233">
                  <c:v>1247.5895937073756</c:v>
                </c:pt>
                <c:pt idx="234">
                  <c:v>1228.7482562627272</c:v>
                </c:pt>
                <c:pt idx="235">
                  <c:v>1210.1914643116399</c:v>
                </c:pt>
                <c:pt idx="236">
                  <c:v>1191.9149205934687</c:v>
                </c:pt>
                <c:pt idx="237">
                  <c:v>1173.9143927456225</c:v>
                </c:pt>
                <c:pt idx="238">
                  <c:v>1156.1857123234631</c:v>
                </c:pt>
                <c:pt idx="239">
                  <c:v>1138.7247738350031</c:v>
                </c:pt>
                <c:pt idx="240">
                  <c:v>1121.5275337901824</c:v>
                </c:pt>
                <c:pt idx="241">
                  <c:v>1104.590009764504</c:v>
                </c:pt>
                <c:pt idx="242">
                  <c:v>1087.9082794768105</c:v>
                </c:pt>
                <c:pt idx="243">
                  <c:v>1071.4784798809851</c:v>
                </c:pt>
                <c:pt idx="244">
                  <c:v>1055.2968062713769</c:v>
                </c:pt>
                <c:pt idx="245">
                  <c:v>1039.3595114017292</c:v>
                </c:pt>
                <c:pt idx="246">
                  <c:v>1023.6629046174168</c:v>
                </c:pt>
                <c:pt idx="247">
                  <c:v>1008.2033510007894</c:v>
                </c:pt>
                <c:pt idx="248">
                  <c:v>992.97727052942048</c:v>
                </c:pt>
                <c:pt idx="249">
                  <c:v>977.98113724706889</c:v>
                </c:pt>
                <c:pt idx="250">
                  <c:v>963.21147844716165</c:v>
                </c:pt>
                <c:pt idx="251">
                  <c:v>948.66487386860649</c:v>
                </c:pt>
                <c:pt idx="252">
                  <c:v>934.33795490375053</c:v>
                </c:pt>
                <c:pt idx="253">
                  <c:v>920.22740381830033</c:v>
                </c:pt>
                <c:pt idx="254">
                  <c:v>906.32995298302194</c:v>
                </c:pt>
                <c:pt idx="255">
                  <c:v>892.64238411704548</c:v>
                </c:pt>
                <c:pt idx="256">
                  <c:v>879.16152754259622</c:v>
                </c:pt>
                <c:pt idx="257">
                  <c:v>865.88426145098128</c:v>
                </c:pt>
                <c:pt idx="258">
                  <c:v>852.80751117966201</c:v>
                </c:pt>
                <c:pt idx="259">
                  <c:v>839.92824850024328</c:v>
                </c:pt>
                <c:pt idx="260">
                  <c:v>827.24349091721604</c:v>
                </c:pt>
                <c:pt idx="261">
                  <c:v>814.75030097729154</c:v>
                </c:pt>
                <c:pt idx="262">
                  <c:v>802.4457855891626</c:v>
                </c:pt>
                <c:pt idx="263">
                  <c:v>790.32709535354377</c:v>
                </c:pt>
                <c:pt idx="264">
                  <c:v>778.39142390332358</c:v>
                </c:pt>
                <c:pt idx="265">
                  <c:v>766.63600725368565</c:v>
                </c:pt>
                <c:pt idx="266">
                  <c:v>755.05812316204219</c:v>
                </c:pt>
                <c:pt idx="267">
                  <c:v>743.6550904976358</c:v>
                </c:pt>
                <c:pt idx="268">
                  <c:v>732.42426862065975</c:v>
                </c:pt>
                <c:pt idx="269">
                  <c:v>721.36305677075688</c:v>
                </c:pt>
                <c:pt idx="270">
                  <c:v>710.46889346475166</c:v>
                </c:pt>
                <c:pt idx="271">
                  <c:v>699.73925590347937</c:v>
                </c:pt>
                <c:pt idx="272">
                  <c:v>689.17165938757182</c:v>
                </c:pt>
                <c:pt idx="273">
                  <c:v>678.76365674206795</c:v>
                </c:pt>
                <c:pt idx="274">
                  <c:v>668.5128377497125</c:v>
                </c:pt>
                <c:pt idx="275">
                  <c:v>658.41682859281332</c:v>
                </c:pt>
                <c:pt idx="276">
                  <c:v>648.47329130352909</c:v>
                </c:pt>
                <c:pt idx="277">
                  <c:v>638.67992322245698</c:v>
                </c:pt>
                <c:pt idx="278">
                  <c:v>629.03445646539865</c:v>
                </c:pt>
                <c:pt idx="279">
                  <c:v>619.53465739817807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32B-8046-8956-2531CBFAA693}"/>
            </c:ext>
          </c:extLst>
        </c:ser>
        <c:ser>
          <c:idx val="4"/>
          <c:order val="4"/>
          <c:tx>
            <c:strRef>
              <c:f>'Thames_X-sec (New)'!$G$3</c:f>
              <c:strCache>
                <c:ptCount val="1"/>
                <c:pt idx="0">
                  <c:v>Fix Width, B (m2)</c:v>
                </c:pt>
              </c:strCache>
            </c:strRef>
          </c:tx>
          <c:spPr>
            <a:ln w="28575">
              <a:solidFill>
                <a:srgbClr val="9B3937"/>
              </a:solidFill>
            </a:ln>
          </c:spPr>
          <c:marker>
            <c:symbol val="none"/>
          </c:marker>
          <c:xVal>
            <c:numRef>
              <c:f>'Thames_X-sec (New)'!$B$4:$B$283</c:f>
              <c:numCache>
                <c:formatCode>General</c:formatCode>
                <c:ptCount val="280"/>
                <c:pt idx="1">
                  <c:v>0</c:v>
                </c:pt>
                <c:pt idx="2">
                  <c:v>350</c:v>
                </c:pt>
                <c:pt idx="3">
                  <c:v>700</c:v>
                </c:pt>
                <c:pt idx="4">
                  <c:v>1050</c:v>
                </c:pt>
                <c:pt idx="5">
                  <c:v>1400</c:v>
                </c:pt>
                <c:pt idx="6">
                  <c:v>1750</c:v>
                </c:pt>
                <c:pt idx="7">
                  <c:v>2100</c:v>
                </c:pt>
                <c:pt idx="8">
                  <c:v>2450</c:v>
                </c:pt>
                <c:pt idx="9">
                  <c:v>2800</c:v>
                </c:pt>
                <c:pt idx="10">
                  <c:v>3150</c:v>
                </c:pt>
                <c:pt idx="11">
                  <c:v>3500</c:v>
                </c:pt>
                <c:pt idx="12">
                  <c:v>3850</c:v>
                </c:pt>
                <c:pt idx="13">
                  <c:v>4200</c:v>
                </c:pt>
                <c:pt idx="14">
                  <c:v>4550</c:v>
                </c:pt>
                <c:pt idx="15">
                  <c:v>4900</c:v>
                </c:pt>
                <c:pt idx="16">
                  <c:v>5250</c:v>
                </c:pt>
                <c:pt idx="17">
                  <c:v>5600</c:v>
                </c:pt>
                <c:pt idx="18">
                  <c:v>5950</c:v>
                </c:pt>
                <c:pt idx="19">
                  <c:v>6300</c:v>
                </c:pt>
                <c:pt idx="20">
                  <c:v>6650</c:v>
                </c:pt>
                <c:pt idx="21">
                  <c:v>7000</c:v>
                </c:pt>
                <c:pt idx="22">
                  <c:v>7350</c:v>
                </c:pt>
                <c:pt idx="23">
                  <c:v>7700</c:v>
                </c:pt>
                <c:pt idx="24">
                  <c:v>8050</c:v>
                </c:pt>
                <c:pt idx="25">
                  <c:v>8400</c:v>
                </c:pt>
                <c:pt idx="26">
                  <c:v>8750</c:v>
                </c:pt>
                <c:pt idx="27">
                  <c:v>9100</c:v>
                </c:pt>
                <c:pt idx="28">
                  <c:v>9450</c:v>
                </c:pt>
                <c:pt idx="29">
                  <c:v>9800</c:v>
                </c:pt>
                <c:pt idx="30">
                  <c:v>10150</c:v>
                </c:pt>
                <c:pt idx="31">
                  <c:v>10500</c:v>
                </c:pt>
                <c:pt idx="32">
                  <c:v>10850</c:v>
                </c:pt>
                <c:pt idx="33">
                  <c:v>11200</c:v>
                </c:pt>
                <c:pt idx="34">
                  <c:v>11550</c:v>
                </c:pt>
                <c:pt idx="35">
                  <c:v>11900</c:v>
                </c:pt>
                <c:pt idx="36">
                  <c:v>12250</c:v>
                </c:pt>
                <c:pt idx="37">
                  <c:v>12600</c:v>
                </c:pt>
                <c:pt idx="38">
                  <c:v>12950</c:v>
                </c:pt>
                <c:pt idx="39">
                  <c:v>13300</c:v>
                </c:pt>
                <c:pt idx="40">
                  <c:v>13650</c:v>
                </c:pt>
                <c:pt idx="41">
                  <c:v>14000</c:v>
                </c:pt>
                <c:pt idx="42">
                  <c:v>14350</c:v>
                </c:pt>
                <c:pt idx="43">
                  <c:v>14700</c:v>
                </c:pt>
                <c:pt idx="44">
                  <c:v>15050</c:v>
                </c:pt>
                <c:pt idx="45">
                  <c:v>15400</c:v>
                </c:pt>
                <c:pt idx="46">
                  <c:v>15750</c:v>
                </c:pt>
                <c:pt idx="47">
                  <c:v>16100</c:v>
                </c:pt>
                <c:pt idx="48">
                  <c:v>16450</c:v>
                </c:pt>
                <c:pt idx="49">
                  <c:v>16800</c:v>
                </c:pt>
                <c:pt idx="50">
                  <c:v>17150</c:v>
                </c:pt>
                <c:pt idx="51">
                  <c:v>17500</c:v>
                </c:pt>
                <c:pt idx="52">
                  <c:v>17850</c:v>
                </c:pt>
                <c:pt idx="53">
                  <c:v>18200</c:v>
                </c:pt>
                <c:pt idx="54">
                  <c:v>18550</c:v>
                </c:pt>
                <c:pt idx="55">
                  <c:v>18900</c:v>
                </c:pt>
                <c:pt idx="56">
                  <c:v>19250</c:v>
                </c:pt>
                <c:pt idx="57">
                  <c:v>19600</c:v>
                </c:pt>
                <c:pt idx="58">
                  <c:v>19950</c:v>
                </c:pt>
                <c:pt idx="59">
                  <c:v>20300</c:v>
                </c:pt>
                <c:pt idx="60">
                  <c:v>20650</c:v>
                </c:pt>
                <c:pt idx="61">
                  <c:v>21000</c:v>
                </c:pt>
                <c:pt idx="62">
                  <c:v>21350</c:v>
                </c:pt>
                <c:pt idx="63">
                  <c:v>21700</c:v>
                </c:pt>
                <c:pt idx="64">
                  <c:v>22050</c:v>
                </c:pt>
                <c:pt idx="65">
                  <c:v>22400</c:v>
                </c:pt>
                <c:pt idx="66">
                  <c:v>22750</c:v>
                </c:pt>
                <c:pt idx="67">
                  <c:v>23100</c:v>
                </c:pt>
                <c:pt idx="68">
                  <c:v>23450</c:v>
                </c:pt>
                <c:pt idx="69">
                  <c:v>23800</c:v>
                </c:pt>
                <c:pt idx="70">
                  <c:v>24150</c:v>
                </c:pt>
                <c:pt idx="71">
                  <c:v>24500</c:v>
                </c:pt>
                <c:pt idx="72">
                  <c:v>24850</c:v>
                </c:pt>
                <c:pt idx="73">
                  <c:v>25200</c:v>
                </c:pt>
                <c:pt idx="74">
                  <c:v>25550</c:v>
                </c:pt>
                <c:pt idx="75">
                  <c:v>25900</c:v>
                </c:pt>
                <c:pt idx="76">
                  <c:v>26250</c:v>
                </c:pt>
                <c:pt idx="77">
                  <c:v>26600</c:v>
                </c:pt>
                <c:pt idx="78">
                  <c:v>26950</c:v>
                </c:pt>
                <c:pt idx="79">
                  <c:v>27300</c:v>
                </c:pt>
                <c:pt idx="80">
                  <c:v>27650</c:v>
                </c:pt>
                <c:pt idx="81">
                  <c:v>28000</c:v>
                </c:pt>
                <c:pt idx="82">
                  <c:v>28350</c:v>
                </c:pt>
                <c:pt idx="83">
                  <c:v>28700</c:v>
                </c:pt>
                <c:pt idx="84">
                  <c:v>29050</c:v>
                </c:pt>
                <c:pt idx="85">
                  <c:v>29400</c:v>
                </c:pt>
                <c:pt idx="86">
                  <c:v>29750</c:v>
                </c:pt>
                <c:pt idx="87">
                  <c:v>30100</c:v>
                </c:pt>
                <c:pt idx="88">
                  <c:v>30450</c:v>
                </c:pt>
                <c:pt idx="89">
                  <c:v>30800</c:v>
                </c:pt>
                <c:pt idx="90" formatCode="0">
                  <c:v>31000</c:v>
                </c:pt>
                <c:pt idx="91">
                  <c:v>31150</c:v>
                </c:pt>
                <c:pt idx="92">
                  <c:v>31500</c:v>
                </c:pt>
                <c:pt idx="93">
                  <c:v>31850</c:v>
                </c:pt>
                <c:pt idx="94">
                  <c:v>32200</c:v>
                </c:pt>
                <c:pt idx="95">
                  <c:v>32550</c:v>
                </c:pt>
                <c:pt idx="96">
                  <c:v>32900</c:v>
                </c:pt>
                <c:pt idx="97">
                  <c:v>33250</c:v>
                </c:pt>
                <c:pt idx="98">
                  <c:v>33600</c:v>
                </c:pt>
                <c:pt idx="99">
                  <c:v>33950</c:v>
                </c:pt>
                <c:pt idx="100">
                  <c:v>34300</c:v>
                </c:pt>
                <c:pt idx="101">
                  <c:v>34650</c:v>
                </c:pt>
                <c:pt idx="102">
                  <c:v>35000</c:v>
                </c:pt>
                <c:pt idx="103">
                  <c:v>35350</c:v>
                </c:pt>
                <c:pt idx="104">
                  <c:v>35700</c:v>
                </c:pt>
                <c:pt idx="105">
                  <c:v>36050</c:v>
                </c:pt>
                <c:pt idx="106">
                  <c:v>36400</c:v>
                </c:pt>
                <c:pt idx="107">
                  <c:v>36750</c:v>
                </c:pt>
                <c:pt idx="108">
                  <c:v>37100</c:v>
                </c:pt>
                <c:pt idx="109">
                  <c:v>37450</c:v>
                </c:pt>
                <c:pt idx="110">
                  <c:v>37800</c:v>
                </c:pt>
                <c:pt idx="111">
                  <c:v>38150</c:v>
                </c:pt>
                <c:pt idx="112">
                  <c:v>38500</c:v>
                </c:pt>
                <c:pt idx="113">
                  <c:v>38850</c:v>
                </c:pt>
                <c:pt idx="114">
                  <c:v>39200</c:v>
                </c:pt>
                <c:pt idx="115">
                  <c:v>39550</c:v>
                </c:pt>
                <c:pt idx="116">
                  <c:v>39900</c:v>
                </c:pt>
                <c:pt idx="117">
                  <c:v>40250</c:v>
                </c:pt>
                <c:pt idx="118">
                  <c:v>40600</c:v>
                </c:pt>
                <c:pt idx="119">
                  <c:v>40950</c:v>
                </c:pt>
                <c:pt idx="120">
                  <c:v>41300</c:v>
                </c:pt>
                <c:pt idx="121">
                  <c:v>41650</c:v>
                </c:pt>
                <c:pt idx="122">
                  <c:v>42000</c:v>
                </c:pt>
                <c:pt idx="123">
                  <c:v>42350</c:v>
                </c:pt>
                <c:pt idx="124">
                  <c:v>42700</c:v>
                </c:pt>
                <c:pt idx="125">
                  <c:v>43050</c:v>
                </c:pt>
                <c:pt idx="126">
                  <c:v>43400</c:v>
                </c:pt>
                <c:pt idx="127">
                  <c:v>43750</c:v>
                </c:pt>
                <c:pt idx="128">
                  <c:v>44100</c:v>
                </c:pt>
                <c:pt idx="129">
                  <c:v>44450</c:v>
                </c:pt>
                <c:pt idx="130">
                  <c:v>44800</c:v>
                </c:pt>
                <c:pt idx="131">
                  <c:v>45150</c:v>
                </c:pt>
                <c:pt idx="132">
                  <c:v>45500</c:v>
                </c:pt>
                <c:pt idx="133">
                  <c:v>45850</c:v>
                </c:pt>
                <c:pt idx="134">
                  <c:v>46200</c:v>
                </c:pt>
                <c:pt idx="135">
                  <c:v>46550</c:v>
                </c:pt>
                <c:pt idx="136">
                  <c:v>46900</c:v>
                </c:pt>
                <c:pt idx="137">
                  <c:v>47250</c:v>
                </c:pt>
                <c:pt idx="138">
                  <c:v>47600</c:v>
                </c:pt>
                <c:pt idx="139">
                  <c:v>47950</c:v>
                </c:pt>
                <c:pt idx="140">
                  <c:v>48300</c:v>
                </c:pt>
                <c:pt idx="141">
                  <c:v>48650</c:v>
                </c:pt>
                <c:pt idx="142">
                  <c:v>49000</c:v>
                </c:pt>
                <c:pt idx="143">
                  <c:v>49350</c:v>
                </c:pt>
                <c:pt idx="144">
                  <c:v>49700</c:v>
                </c:pt>
                <c:pt idx="145">
                  <c:v>50050</c:v>
                </c:pt>
                <c:pt idx="146">
                  <c:v>50400</c:v>
                </c:pt>
                <c:pt idx="147">
                  <c:v>50750</c:v>
                </c:pt>
                <c:pt idx="148">
                  <c:v>51100</c:v>
                </c:pt>
                <c:pt idx="149">
                  <c:v>51450</c:v>
                </c:pt>
                <c:pt idx="150">
                  <c:v>51800</c:v>
                </c:pt>
                <c:pt idx="151">
                  <c:v>52150</c:v>
                </c:pt>
                <c:pt idx="152">
                  <c:v>52500</c:v>
                </c:pt>
                <c:pt idx="153">
                  <c:v>52850</c:v>
                </c:pt>
                <c:pt idx="154">
                  <c:v>53200</c:v>
                </c:pt>
                <c:pt idx="155">
                  <c:v>53550</c:v>
                </c:pt>
                <c:pt idx="156">
                  <c:v>53900</c:v>
                </c:pt>
                <c:pt idx="157">
                  <c:v>54250</c:v>
                </c:pt>
                <c:pt idx="158">
                  <c:v>54600</c:v>
                </c:pt>
                <c:pt idx="159">
                  <c:v>54950</c:v>
                </c:pt>
                <c:pt idx="160">
                  <c:v>55300</c:v>
                </c:pt>
                <c:pt idx="161">
                  <c:v>55650</c:v>
                </c:pt>
                <c:pt idx="162">
                  <c:v>56000</c:v>
                </c:pt>
                <c:pt idx="163">
                  <c:v>56350</c:v>
                </c:pt>
                <c:pt idx="164">
                  <c:v>56700</c:v>
                </c:pt>
                <c:pt idx="165">
                  <c:v>57050</c:v>
                </c:pt>
                <c:pt idx="166">
                  <c:v>57400</c:v>
                </c:pt>
                <c:pt idx="167">
                  <c:v>57750</c:v>
                </c:pt>
                <c:pt idx="168">
                  <c:v>58100</c:v>
                </c:pt>
                <c:pt idx="169">
                  <c:v>58450</c:v>
                </c:pt>
                <c:pt idx="170">
                  <c:v>58800</c:v>
                </c:pt>
                <c:pt idx="171">
                  <c:v>59150</c:v>
                </c:pt>
                <c:pt idx="172">
                  <c:v>59500</c:v>
                </c:pt>
                <c:pt idx="173">
                  <c:v>59850</c:v>
                </c:pt>
                <c:pt idx="174">
                  <c:v>60200</c:v>
                </c:pt>
                <c:pt idx="175">
                  <c:v>60550</c:v>
                </c:pt>
                <c:pt idx="176">
                  <c:v>60900</c:v>
                </c:pt>
                <c:pt idx="177">
                  <c:v>61250</c:v>
                </c:pt>
                <c:pt idx="178">
                  <c:v>61600</c:v>
                </c:pt>
                <c:pt idx="179">
                  <c:v>61950</c:v>
                </c:pt>
                <c:pt idx="180">
                  <c:v>62300</c:v>
                </c:pt>
                <c:pt idx="181">
                  <c:v>62650</c:v>
                </c:pt>
                <c:pt idx="182">
                  <c:v>63000</c:v>
                </c:pt>
                <c:pt idx="183">
                  <c:v>63350</c:v>
                </c:pt>
                <c:pt idx="184">
                  <c:v>63700</c:v>
                </c:pt>
                <c:pt idx="185">
                  <c:v>64050</c:v>
                </c:pt>
                <c:pt idx="186">
                  <c:v>64400</c:v>
                </c:pt>
                <c:pt idx="187">
                  <c:v>64750</c:v>
                </c:pt>
                <c:pt idx="188">
                  <c:v>65100</c:v>
                </c:pt>
                <c:pt idx="189">
                  <c:v>65450</c:v>
                </c:pt>
                <c:pt idx="190">
                  <c:v>65800</c:v>
                </c:pt>
                <c:pt idx="191">
                  <c:v>66150</c:v>
                </c:pt>
                <c:pt idx="192">
                  <c:v>66500</c:v>
                </c:pt>
                <c:pt idx="193">
                  <c:v>66850</c:v>
                </c:pt>
                <c:pt idx="194">
                  <c:v>67200</c:v>
                </c:pt>
                <c:pt idx="195">
                  <c:v>67550</c:v>
                </c:pt>
                <c:pt idx="196">
                  <c:v>67900</c:v>
                </c:pt>
                <c:pt idx="197">
                  <c:v>68250</c:v>
                </c:pt>
                <c:pt idx="198">
                  <c:v>68600</c:v>
                </c:pt>
                <c:pt idx="199">
                  <c:v>68950</c:v>
                </c:pt>
                <c:pt idx="200">
                  <c:v>69300</c:v>
                </c:pt>
                <c:pt idx="201">
                  <c:v>69650</c:v>
                </c:pt>
                <c:pt idx="202">
                  <c:v>70000</c:v>
                </c:pt>
                <c:pt idx="203">
                  <c:v>70350</c:v>
                </c:pt>
                <c:pt idx="204">
                  <c:v>70700</c:v>
                </c:pt>
                <c:pt idx="205">
                  <c:v>71050</c:v>
                </c:pt>
                <c:pt idx="206">
                  <c:v>71400</c:v>
                </c:pt>
                <c:pt idx="207">
                  <c:v>71750</c:v>
                </c:pt>
                <c:pt idx="208">
                  <c:v>72100</c:v>
                </c:pt>
                <c:pt idx="209">
                  <c:v>72450</c:v>
                </c:pt>
                <c:pt idx="210">
                  <c:v>72800</c:v>
                </c:pt>
                <c:pt idx="211">
                  <c:v>73150</c:v>
                </c:pt>
                <c:pt idx="212">
                  <c:v>73500</c:v>
                </c:pt>
                <c:pt idx="213">
                  <c:v>73850</c:v>
                </c:pt>
                <c:pt idx="214">
                  <c:v>74200</c:v>
                </c:pt>
                <c:pt idx="215">
                  <c:v>74550</c:v>
                </c:pt>
                <c:pt idx="216">
                  <c:v>74900</c:v>
                </c:pt>
                <c:pt idx="217">
                  <c:v>75250</c:v>
                </c:pt>
                <c:pt idx="218">
                  <c:v>75600</c:v>
                </c:pt>
                <c:pt idx="219">
                  <c:v>75950</c:v>
                </c:pt>
                <c:pt idx="220">
                  <c:v>76300</c:v>
                </c:pt>
                <c:pt idx="221">
                  <c:v>76650</c:v>
                </c:pt>
                <c:pt idx="222">
                  <c:v>77000</c:v>
                </c:pt>
                <c:pt idx="223">
                  <c:v>77350</c:v>
                </c:pt>
                <c:pt idx="224">
                  <c:v>77700</c:v>
                </c:pt>
                <c:pt idx="225">
                  <c:v>78050</c:v>
                </c:pt>
                <c:pt idx="226">
                  <c:v>78400</c:v>
                </c:pt>
                <c:pt idx="227">
                  <c:v>78750</c:v>
                </c:pt>
                <c:pt idx="228">
                  <c:v>79100</c:v>
                </c:pt>
                <c:pt idx="229">
                  <c:v>79450</c:v>
                </c:pt>
                <c:pt idx="230">
                  <c:v>79800</c:v>
                </c:pt>
                <c:pt idx="231">
                  <c:v>80150</c:v>
                </c:pt>
                <c:pt idx="232">
                  <c:v>80500</c:v>
                </c:pt>
                <c:pt idx="233">
                  <c:v>80850</c:v>
                </c:pt>
                <c:pt idx="234">
                  <c:v>81200</c:v>
                </c:pt>
                <c:pt idx="235">
                  <c:v>81550</c:v>
                </c:pt>
                <c:pt idx="236">
                  <c:v>81900</c:v>
                </c:pt>
                <c:pt idx="237">
                  <c:v>82250</c:v>
                </c:pt>
                <c:pt idx="238">
                  <c:v>82600</c:v>
                </c:pt>
                <c:pt idx="239">
                  <c:v>82950</c:v>
                </c:pt>
                <c:pt idx="240">
                  <c:v>83300</c:v>
                </c:pt>
                <c:pt idx="241">
                  <c:v>83650</c:v>
                </c:pt>
                <c:pt idx="242">
                  <c:v>84000</c:v>
                </c:pt>
                <c:pt idx="243">
                  <c:v>84350</c:v>
                </c:pt>
                <c:pt idx="244">
                  <c:v>84700</c:v>
                </c:pt>
                <c:pt idx="245">
                  <c:v>85050</c:v>
                </c:pt>
                <c:pt idx="246">
                  <c:v>85400</c:v>
                </c:pt>
                <c:pt idx="247">
                  <c:v>85750</c:v>
                </c:pt>
                <c:pt idx="248">
                  <c:v>86100</c:v>
                </c:pt>
                <c:pt idx="249">
                  <c:v>86450</c:v>
                </c:pt>
                <c:pt idx="250">
                  <c:v>86800</c:v>
                </c:pt>
                <c:pt idx="251">
                  <c:v>87150</c:v>
                </c:pt>
                <c:pt idx="252">
                  <c:v>87500</c:v>
                </c:pt>
                <c:pt idx="253">
                  <c:v>87850</c:v>
                </c:pt>
                <c:pt idx="254">
                  <c:v>88200</c:v>
                </c:pt>
                <c:pt idx="255">
                  <c:v>88550</c:v>
                </c:pt>
                <c:pt idx="256">
                  <c:v>88900</c:v>
                </c:pt>
                <c:pt idx="257">
                  <c:v>89250</c:v>
                </c:pt>
                <c:pt idx="258">
                  <c:v>89600</c:v>
                </c:pt>
                <c:pt idx="259">
                  <c:v>89950</c:v>
                </c:pt>
                <c:pt idx="260">
                  <c:v>90300</c:v>
                </c:pt>
                <c:pt idx="261">
                  <c:v>90650</c:v>
                </c:pt>
                <c:pt idx="262">
                  <c:v>91000</c:v>
                </c:pt>
                <c:pt idx="263">
                  <c:v>91350</c:v>
                </c:pt>
                <c:pt idx="264">
                  <c:v>91700</c:v>
                </c:pt>
                <c:pt idx="265">
                  <c:v>92050</c:v>
                </c:pt>
                <c:pt idx="266">
                  <c:v>92400</c:v>
                </c:pt>
                <c:pt idx="267">
                  <c:v>92750</c:v>
                </c:pt>
                <c:pt idx="268">
                  <c:v>93100</c:v>
                </c:pt>
                <c:pt idx="269">
                  <c:v>93450</c:v>
                </c:pt>
                <c:pt idx="270">
                  <c:v>93800</c:v>
                </c:pt>
                <c:pt idx="271">
                  <c:v>94150</c:v>
                </c:pt>
                <c:pt idx="272">
                  <c:v>94500</c:v>
                </c:pt>
                <c:pt idx="273">
                  <c:v>94850</c:v>
                </c:pt>
                <c:pt idx="274">
                  <c:v>95200</c:v>
                </c:pt>
                <c:pt idx="275">
                  <c:v>95550</c:v>
                </c:pt>
                <c:pt idx="276">
                  <c:v>95900</c:v>
                </c:pt>
                <c:pt idx="277">
                  <c:v>96250</c:v>
                </c:pt>
                <c:pt idx="278">
                  <c:v>96600</c:v>
                </c:pt>
                <c:pt idx="279">
                  <c:v>96950</c:v>
                </c:pt>
              </c:numCache>
            </c:numRef>
          </c:xVal>
          <c:yVal>
            <c:numRef>
              <c:f>'Thames_X-sec (New)'!$G$4:$G$283</c:f>
              <c:numCache>
                <c:formatCode>0</c:formatCode>
                <c:ptCount val="280"/>
                <c:pt idx="1">
                  <c:v>9000</c:v>
                </c:pt>
                <c:pt idx="2">
                  <c:v>8755.3550791853067</c:v>
                </c:pt>
                <c:pt idx="3">
                  <c:v>8517.3602847351049</c:v>
                </c:pt>
                <c:pt idx="4">
                  <c:v>8285.8348478007447</c:v>
                </c:pt>
                <c:pt idx="5">
                  <c:v>8060.6029133314278</c:v>
                </c:pt>
                <c:pt idx="6">
                  <c:v>7841.4934065035777</c:v>
                </c:pt>
                <c:pt idx="7">
                  <c:v>7628.3399027810201</c:v>
                </c:pt>
                <c:pt idx="8">
                  <c:v>7420.9805015073061</c:v>
                </c:pt>
                <c:pt idx="9">
                  <c:v>7219.2577029341228</c:v>
                </c:pt>
                <c:pt idx="10">
                  <c:v>7023.0182885924351</c:v>
                </c:pt>
                <c:pt idx="11">
                  <c:v>6832.1132049154521</c:v>
                </c:pt>
                <c:pt idx="12">
                  <c:v>6646.397450025057</c:v>
                </c:pt>
                <c:pt idx="13">
                  <c:v>6465.7299635956824</c:v>
                </c:pt>
                <c:pt idx="14">
                  <c:v>6289.9735197120099</c:v>
                </c:pt>
                <c:pt idx="15">
                  <c:v>6118.9946226390693</c:v>
                </c:pt>
                <c:pt idx="16">
                  <c:v>5952.6634054256165</c:v>
                </c:pt>
                <c:pt idx="17">
                  <c:v>5790.8535312637405</c:v>
                </c:pt>
                <c:pt idx="18">
                  <c:v>5633.4420975297962</c:v>
                </c:pt>
                <c:pt idx="19">
                  <c:v>5480.3095424337571</c:v>
                </c:pt>
                <c:pt idx="20">
                  <c:v>5331.3395542061226</c:v>
                </c:pt>
                <c:pt idx="21">
                  <c:v>5186.4189827533446</c:v>
                </c:pt>
                <c:pt idx="22">
                  <c:v>5045.4377537147311</c:v>
                </c:pt>
                <c:pt idx="23">
                  <c:v>4908.2887848555083</c:v>
                </c:pt>
                <c:pt idx="24">
                  <c:v>4774.8679047325495</c:v>
                </c:pt>
                <c:pt idx="25">
                  <c:v>4645.0737735710027</c:v>
                </c:pt>
                <c:pt idx="26">
                  <c:v>4518.8078062917048</c:v>
                </c:pt>
                <c:pt idx="27">
                  <c:v>4395.9740976309213</c:v>
                </c:pt>
                <c:pt idx="28">
                  <c:v>4276.4793492955469</c:v>
                </c:pt>
                <c:pt idx="29">
                  <c:v>4160.2327990984268</c:v>
                </c:pt>
                <c:pt idx="30">
                  <c:v>4047.1461520199682</c:v>
                </c:pt>
                <c:pt idx="31">
                  <c:v>3937.1335131436995</c:v>
                </c:pt>
                <c:pt idx="32">
                  <c:v>3830.1113224148194</c:v>
                </c:pt>
                <c:pt idx="33">
                  <c:v>3725.9982911721936</c:v>
                </c:pt>
                <c:pt idx="34">
                  <c:v>3624.7153404055816</c:v>
                </c:pt>
                <c:pt idx="35">
                  <c:v>3526.1855406912114</c:v>
                </c:pt>
                <c:pt idx="36">
                  <c:v>3430.3340537600648</c:v>
                </c:pt>
                <c:pt idx="37">
                  <c:v>3337.0880756545007</c:v>
                </c:pt>
                <c:pt idx="38">
                  <c:v>3246.376781430039</c:v>
                </c:pt>
                <c:pt idx="39">
                  <c:v>3158.1312713603047</c:v>
                </c:pt>
                <c:pt idx="40">
                  <c:v>3072.284518604265</c:v>
                </c:pt>
                <c:pt idx="41">
                  <c:v>2988.771318296026</c:v>
                </c:pt>
                <c:pt idx="42">
                  <c:v>2907.5282380184972</c:v>
                </c:pt>
                <c:pt idx="43">
                  <c:v>2828.4935696233283</c:v>
                </c:pt>
                <c:pt idx="44">
                  <c:v>2751.60728236051</c:v>
                </c:pt>
                <c:pt idx="45">
                  <c:v>2676.8109772820403</c:v>
                </c:pt>
                <c:pt idx="46">
                  <c:v>2604.0478428850329</c:v>
                </c:pt>
                <c:pt idx="47">
                  <c:v>2533.262611960557</c:v>
                </c:pt>
                <c:pt idx="48">
                  <c:v>2464.4015196154551</c:v>
                </c:pt>
                <c:pt idx="49">
                  <c:v>2397.4122624352403</c:v>
                </c:pt>
                <c:pt idx="50">
                  <c:v>2332.2439587570575</c:v>
                </c:pt>
                <c:pt idx="51">
                  <c:v>2268.8471100225388</c:v>
                </c:pt>
                <c:pt idx="52">
                  <c:v>2207.173563181193</c:v>
                </c:pt>
                <c:pt idx="53">
                  <c:v>2147.1764741157767</c:v>
                </c:pt>
                <c:pt idx="54">
                  <c:v>2088.8102720618622</c:v>
                </c:pt>
                <c:pt idx="55">
                  <c:v>2032.030624994585</c:v>
                </c:pt>
                <c:pt idx="56">
                  <c:v>1976.7944059562703</c:v>
                </c:pt>
                <c:pt idx="57">
                  <c:v>1923.0596602993703</c:v>
                </c:pt>
                <c:pt idx="58">
                  <c:v>1870.7855738198286</c:v>
                </c:pt>
                <c:pt idx="59">
                  <c:v>1819.9324417566706</c:v>
                </c:pt>
                <c:pt idx="60">
                  <c:v>1770.4616386342648</c:v>
                </c:pt>
                <c:pt idx="61">
                  <c:v>1722.3355889243612</c:v>
                </c:pt>
                <c:pt idx="62">
                  <c:v>1675.5177385056134</c:v>
                </c:pt>
                <c:pt idx="63">
                  <c:v>1629.9725268989109</c:v>
                </c:pt>
                <c:pt idx="64">
                  <c:v>1585.665360257432</c:v>
                </c:pt>
                <c:pt idx="65">
                  <c:v>1542.5625850909005</c:v>
                </c:pt>
                <c:pt idx="66">
                  <c:v>1500.6314627040927</c:v>
                </c:pt>
                <c:pt idx="67">
                  <c:v>1459.8401443301723</c:v>
                </c:pt>
                <c:pt idx="68">
                  <c:v>1420.1576469399761</c:v>
                </c:pt>
                <c:pt idx="69">
                  <c:v>1381.5538297088635</c:v>
                </c:pt>
                <c:pt idx="70">
                  <c:v>1343.999371123268</c:v>
                </c:pt>
                <c:pt idx="71">
                  <c:v>1307.4657467095512</c:v>
                </c:pt>
                <c:pt idx="72">
                  <c:v>1271.9252073682528</c:v>
                </c:pt>
                <c:pt idx="73">
                  <c:v>1237.3507582972732</c:v>
                </c:pt>
                <c:pt idx="74">
                  <c:v>1203.7161384879801</c:v>
                </c:pt>
                <c:pt idx="75">
                  <c:v>1170.9958007786731</c:v>
                </c:pt>
                <c:pt idx="76">
                  <c:v>1139.164892450247</c:v>
                </c:pt>
                <c:pt idx="77">
                  <c:v>1108.1992363493171</c:v>
                </c:pt>
                <c:pt idx="78">
                  <c:v>1078.0753125244746</c:v>
                </c:pt>
                <c:pt idx="79">
                  <c:v>1048.7702403617157</c:v>
                </c:pt>
                <c:pt idx="80">
                  <c:v>1020.2617612054823</c:v>
                </c:pt>
                <c:pt idx="81">
                  <c:v>992.52822145210735</c:v>
                </c:pt>
                <c:pt idx="82">
                  <c:v>965.54855610282959</c:v>
                </c:pt>
                <c:pt idx="83">
                  <c:v>939.30227276388314</c:v>
                </c:pt>
                <c:pt idx="84">
                  <c:v>913.76943608150748</c:v>
                </c:pt>
                <c:pt idx="85">
                  <c:v>888.93065260005767</c:v>
                </c:pt>
                <c:pt idx="86">
                  <c:v>864.76705603171376</c:v>
                </c:pt>
                <c:pt idx="87">
                  <c:v>841.26029292659894</c:v>
                </c:pt>
                <c:pt idx="88">
                  <c:v>818.39250873242361</c:v>
                </c:pt>
                <c:pt idx="89">
                  <c:v>796.14633423306998</c:v>
                </c:pt>
                <c:pt idx="90">
                  <c:v>783.70680283531715</c:v>
                </c:pt>
                <c:pt idx="91">
                  <c:v>780.72392044424009</c:v>
                </c:pt>
                <c:pt idx="92">
                  <c:v>773.92238624761319</c:v>
                </c:pt>
                <c:pt idx="93">
                  <c:v>767.18010586173341</c:v>
                </c:pt>
                <c:pt idx="94">
                  <c:v>760.49656307746523</c:v>
                </c:pt>
                <c:pt idx="95">
                  <c:v>753.87124618279984</c:v>
                </c:pt>
                <c:pt idx="96">
                  <c:v>747.30364792367561</c:v>
                </c:pt>
                <c:pt idx="97">
                  <c:v>740.79326546514301</c:v>
                </c:pt>
                <c:pt idx="98">
                  <c:v>734.33960035286464</c:v>
                </c:pt>
                <c:pt idx="99">
                  <c:v>727.94215847495275</c:v>
                </c:pt>
                <c:pt idx="100">
                  <c:v>721.60045002413869</c:v>
                </c:pt>
                <c:pt idx="101">
                  <c:v>715.31398946027127</c:v>
                </c:pt>
                <c:pt idx="102">
                  <c:v>709.08229547314272</c:v>
                </c:pt>
                <c:pt idx="103">
                  <c:v>702.90489094563816</c:v>
                </c:pt>
                <c:pt idx="104">
                  <c:v>696.78130291720572</c:v>
                </c:pt>
                <c:pt idx="105">
                  <c:v>690.71106254764584</c:v>
                </c:pt>
                <c:pt idx="106">
                  <c:v>684.69370508121483</c:v>
                </c:pt>
                <c:pt idx="107">
                  <c:v>678.72876981104241</c:v>
                </c:pt>
                <c:pt idx="108">
                  <c:v>672.81580004385796</c:v>
                </c:pt>
                <c:pt idx="109">
                  <c:v>666.95434306502557</c:v>
                </c:pt>
                <c:pt idx="110">
                  <c:v>661.14395010388193</c:v>
                </c:pt>
                <c:pt idx="111">
                  <c:v>655.3841762993776</c:v>
                </c:pt>
                <c:pt idx="112">
                  <c:v>649.67458066601705</c:v>
                </c:pt>
                <c:pt idx="113">
                  <c:v>644.01472606009588</c:v>
                </c:pt>
                <c:pt idx="114">
                  <c:v>638.40417914623072</c:v>
                </c:pt>
                <c:pt idx="115">
                  <c:v>632.84251036418277</c:v>
                </c:pt>
                <c:pt idx="116">
                  <c:v>627.32929389596939</c:v>
                </c:pt>
                <c:pt idx="117">
                  <c:v>621.86410763326137</c:v>
                </c:pt>
                <c:pt idx="118">
                  <c:v>616.44653314506616</c:v>
                </c:pt>
                <c:pt idx="119">
                  <c:v>611.07615564569005</c:v>
                </c:pt>
                <c:pt idx="120">
                  <c:v>605.75256396298278</c:v>
                </c:pt>
                <c:pt idx="121">
                  <c:v>600.47535050685553</c:v>
                </c:pt>
                <c:pt idx="122">
                  <c:v>595.24411123807522</c:v>
                </c:pt>
                <c:pt idx="123">
                  <c:v>590.05844563733001</c:v>
                </c:pt>
                <c:pt idx="124">
                  <c:v>584.91795667456415</c:v>
                </c:pt>
                <c:pt idx="125">
                  <c:v>579.82225077858038</c:v>
                </c:pt>
                <c:pt idx="126">
                  <c:v>574.77093780690689</c:v>
                </c:pt>
                <c:pt idx="127">
                  <c:v>569.76363101592676</c:v>
                </c:pt>
                <c:pt idx="128">
                  <c:v>564.79994703126772</c:v>
                </c:pt>
                <c:pt idx="129">
                  <c:v>559.87950581845018</c:v>
                </c:pt>
                <c:pt idx="130">
                  <c:v>555.00193065379017</c:v>
                </c:pt>
                <c:pt idx="131">
                  <c:v>550.16684809555647</c:v>
                </c:pt>
                <c:pt idx="132">
                  <c:v>545.37388795537879</c:v>
                </c:pt>
                <c:pt idx="133">
                  <c:v>540.62268326990522</c:v>
                </c:pt>
                <c:pt idx="134">
                  <c:v>535.91287027270607</c:v>
                </c:pt>
                <c:pt idx="135">
                  <c:v>531.24408836642306</c:v>
                </c:pt>
                <c:pt idx="136">
                  <c:v>526.61598009516092</c:v>
                </c:pt>
                <c:pt idx="137">
                  <c:v>522.02819111711949</c:v>
                </c:pt>
                <c:pt idx="138">
                  <c:v>517.48037017746367</c:v>
                </c:pt>
                <c:pt idx="139">
                  <c:v>512.97216908143139</c:v>
                </c:pt>
                <c:pt idx="140">
                  <c:v>508.50324266767421</c:v>
                </c:pt>
                <c:pt idx="141">
                  <c:v>504.07324878183044</c:v>
                </c:pt>
                <c:pt idx="142">
                  <c:v>499.68184825032921</c:v>
                </c:pt>
                <c:pt idx="143">
                  <c:v>495.32870485442243</c:v>
                </c:pt>
                <c:pt idx="144">
                  <c:v>491.01348530444193</c:v>
                </c:pt>
                <c:pt idx="145">
                  <c:v>486.73585921428327</c:v>
                </c:pt>
                <c:pt idx="146">
                  <c:v>482.49549907610947</c:v>
                </c:pt>
                <c:pt idx="147">
                  <c:v>478.29208023527576</c:v>
                </c:pt>
                <c:pt idx="148">
                  <c:v>474.12528086547417</c:v>
                </c:pt>
                <c:pt idx="149">
                  <c:v>469.99478194409238</c:v>
                </c:pt>
                <c:pt idx="150">
                  <c:v>465.90026722778896</c:v>
                </c:pt>
                <c:pt idx="151">
                  <c:v>461.84142322828092</c:v>
                </c:pt>
                <c:pt idx="152">
                  <c:v>457.81793918834177</c:v>
                </c:pt>
                <c:pt idx="153">
                  <c:v>453.82950705800937</c:v>
                </c:pt>
                <c:pt idx="154">
                  <c:v>449.87582147100056</c:v>
                </c:pt>
                <c:pt idx="155">
                  <c:v>445.95657972133102</c:v>
                </c:pt>
                <c:pt idx="156">
                  <c:v>442.07148174014003</c:v>
                </c:pt>
                <c:pt idx="157">
                  <c:v>438.22023007271542</c:v>
                </c:pt>
                <c:pt idx="158">
                  <c:v>434.4025298557201</c:v>
                </c:pt>
                <c:pt idx="159">
                  <c:v>430.61808879461648</c:v>
                </c:pt>
                <c:pt idx="160">
                  <c:v>426.86661714128712</c:v>
                </c:pt>
                <c:pt idx="161">
                  <c:v>423.14782767185085</c:v>
                </c:pt>
                <c:pt idx="162">
                  <c:v>419.46143566467265</c:v>
                </c:pt>
                <c:pt idx="163">
                  <c:v>415.80715887856343</c:v>
                </c:pt>
                <c:pt idx="164">
                  <c:v>412.18471753117183</c:v>
                </c:pt>
                <c:pt idx="165">
                  <c:v>408.59383427756262</c:v>
                </c:pt>
                <c:pt idx="166">
                  <c:v>405.03423418898262</c:v>
                </c:pt>
                <c:pt idx="167">
                  <c:v>401.50564473181123</c:v>
                </c:pt>
                <c:pt idx="168">
                  <c:v>398.00779574669463</c:v>
                </c:pt>
                <c:pt idx="169">
                  <c:v>394.54041942786102</c:v>
                </c:pt>
                <c:pt idx="170">
                  <c:v>391.10325030261725</c:v>
                </c:pt>
                <c:pt idx="171">
                  <c:v>387.69602521102325</c:v>
                </c:pt>
                <c:pt idx="172">
                  <c:v>384.31848328574353</c:v>
                </c:pt>
                <c:pt idx="173">
                  <c:v>380.97036593207457</c:v>
                </c:pt>
                <c:pt idx="174">
                  <c:v>377.651416808146</c:v>
                </c:pt>
                <c:pt idx="175">
                  <c:v>374.36138180529417</c:v>
                </c:pt>
                <c:pt idx="176">
                  <c:v>371.10000902860702</c:v>
                </c:pt>
                <c:pt idx="177">
                  <c:v>367.86704877763833</c:v>
                </c:pt>
                <c:pt idx="178">
                  <c:v>364.66225352728947</c:v>
                </c:pt>
                <c:pt idx="179">
                  <c:v>361.48537790885877</c:v>
                </c:pt>
                <c:pt idx="180">
                  <c:v>358.3361786912547</c:v>
                </c:pt>
                <c:pt idx="181">
                  <c:v>355.21441476237396</c:v>
                </c:pt>
                <c:pt idx="182">
                  <c:v>352.11984711064065</c:v>
                </c:pt>
                <c:pt idx="183">
                  <c:v>349.05223880670729</c:v>
                </c:pt>
                <c:pt idx="184">
                  <c:v>346.01135498531471</c:v>
                </c:pt>
                <c:pt idx="185">
                  <c:v>342.99696282730997</c:v>
                </c:pt>
                <c:pt idx="186">
                  <c:v>340.00883154182077</c:v>
                </c:pt>
                <c:pt idx="187">
                  <c:v>337.04673234858615</c:v>
                </c:pt>
                <c:pt idx="188">
                  <c:v>334.11043846043947</c:v>
                </c:pt>
                <c:pt idx="189">
                  <c:v>331.1997250659457</c:v>
                </c:pt>
                <c:pt idx="190">
                  <c:v>328.31436931218872</c:v>
                </c:pt>
                <c:pt idx="191">
                  <c:v>325.45415028770907</c:v>
                </c:pt>
                <c:pt idx="192">
                  <c:v>322.61884900559062</c:v>
                </c:pt>
                <c:pt idx="193">
                  <c:v>319.80824838669412</c:v>
                </c:pt>
                <c:pt idx="194">
                  <c:v>317.02213324303636</c:v>
                </c:pt>
                <c:pt idx="195">
                  <c:v>314.26029026131596</c:v>
                </c:pt>
                <c:pt idx="196">
                  <c:v>311.52250798658037</c:v>
                </c:pt>
                <c:pt idx="197">
                  <c:v>308.80857680603691</c:v>
                </c:pt>
                <c:pt idx="198">
                  <c:v>306.11828893300378</c:v>
                </c:pt>
                <c:pt idx="199">
                  <c:v>303.45143839100166</c:v>
                </c:pt>
                <c:pt idx="200">
                  <c:v>300.80782099798307</c:v>
                </c:pt>
                <c:pt idx="201">
                  <c:v>298.18723435070001</c:v>
                </c:pt>
                <c:pt idx="202">
                  <c:v>295.58947780920721</c:v>
                </c:pt>
                <c:pt idx="203">
                  <c:v>293.0143524815004</c:v>
                </c:pt>
                <c:pt idx="204">
                  <c:v>290.46166120828894</c:v>
                </c:pt>
                <c:pt idx="205">
                  <c:v>287.93120854790016</c:v>
                </c:pt>
                <c:pt idx="206">
                  <c:v>285.42280076131624</c:v>
                </c:pt>
                <c:pt idx="207">
                  <c:v>282.93624579734052</c:v>
                </c:pt>
                <c:pt idx="208">
                  <c:v>280.47135327789408</c:v>
                </c:pt>
                <c:pt idx="209">
                  <c:v>278.02793448343931</c:v>
                </c:pt>
                <c:pt idx="210">
                  <c:v>275.60580233853113</c:v>
                </c:pt>
                <c:pt idx="211">
                  <c:v>273.20477139749408</c:v>
                </c:pt>
                <c:pt idx="212">
                  <c:v>270.82465783022394</c:v>
                </c:pt>
                <c:pt idx="213">
                  <c:v>268.46527940811285</c:v>
                </c:pt>
                <c:pt idx="214">
                  <c:v>266.12645549009801</c:v>
                </c:pt>
                <c:pt idx="215">
                  <c:v>263.80800700883066</c:v>
                </c:pt>
                <c:pt idx="216">
                  <c:v>261.50975645696639</c:v>
                </c:pt>
                <c:pt idx="217">
                  <c:v>259.23152787357469</c:v>
                </c:pt>
                <c:pt idx="218">
                  <c:v>256.97314683066685</c:v>
                </c:pt>
                <c:pt idx="219">
                  <c:v>254.73444041984095</c:v>
                </c:pt>
                <c:pt idx="220">
                  <c:v>252.51523723904384</c:v>
                </c:pt>
                <c:pt idx="221">
                  <c:v>250.31536737944805</c:v>
                </c:pt>
                <c:pt idx="222">
                  <c:v>248.13466241244274</c:v>
                </c:pt>
                <c:pt idx="223">
                  <c:v>245.97295537673875</c:v>
                </c:pt>
                <c:pt idx="224">
                  <c:v>243.83008076558511</c:v>
                </c:pt>
                <c:pt idx="225">
                  <c:v>241.70587451409764</c:v>
                </c:pt>
                <c:pt idx="226">
                  <c:v>239.60017398669754</c:v>
                </c:pt>
                <c:pt idx="227">
                  <c:v>237.51281796465966</c:v>
                </c:pt>
                <c:pt idx="228">
                  <c:v>235.44364663376882</c:v>
                </c:pt>
                <c:pt idx="229">
                  <c:v>233.39250157208434</c:v>
                </c:pt>
                <c:pt idx="230">
                  <c:v>231.35922573781042</c:v>
                </c:pt>
                <c:pt idx="231">
                  <c:v>229.34366345727278</c:v>
                </c:pt>
                <c:pt idx="232">
                  <c:v>227.34566041299971</c:v>
                </c:pt>
                <c:pt idx="233">
                  <c:v>225.36506363190719</c:v>
                </c:pt>
                <c:pt idx="234">
                  <c:v>223.4017214735868</c:v>
                </c:pt>
                <c:pt idx="235">
                  <c:v>221.45548361869518</c:v>
                </c:pt>
                <c:pt idx="236">
                  <c:v>219.526201057446</c:v>
                </c:pt>
                <c:pt idx="237">
                  <c:v>217.61372607820076</c:v>
                </c:pt>
                <c:pt idx="238">
                  <c:v>215.71791225615965</c:v>
                </c:pt>
                <c:pt idx="239">
                  <c:v>213.8386144421508</c:v>
                </c:pt>
                <c:pt idx="240">
                  <c:v>211.97568875151734</c:v>
                </c:pt>
                <c:pt idx="241">
                  <c:v>210.12899255310106</c:v>
                </c:pt>
                <c:pt idx="242">
                  <c:v>208.29838445832223</c:v>
                </c:pt>
                <c:pt idx="243">
                  <c:v>206.48372431035426</c:v>
                </c:pt>
                <c:pt idx="244">
                  <c:v>204.68487317339324</c:v>
                </c:pt>
                <c:pt idx="245">
                  <c:v>202.90169332202021</c:v>
                </c:pt>
                <c:pt idx="246">
                  <c:v>201.13404823065687</c:v>
                </c:pt>
                <c:pt idx="247">
                  <c:v>199.3818025631123</c:v>
                </c:pt>
                <c:pt idx="248">
                  <c:v>197.64482216222163</c:v>
                </c:pt>
                <c:pt idx="249">
                  <c:v>195.92297403957448</c:v>
                </c:pt>
                <c:pt idx="250">
                  <c:v>194.21612636533288</c:v>
                </c:pt>
                <c:pt idx="251">
                  <c:v>192.52414845813797</c:v>
                </c:pt>
                <c:pt idx="252">
                  <c:v>190.8469107751047</c:v>
                </c:pt>
                <c:pt idx="253">
                  <c:v>189.18428490190371</c:v>
                </c:pt>
                <c:pt idx="254">
                  <c:v>187.53614354292935</c:v>
                </c:pt>
                <c:pt idx="255">
                  <c:v>185.90236051155381</c:v>
                </c:pt>
                <c:pt idx="256">
                  <c:v>184.28281072046559</c:v>
                </c:pt>
                <c:pt idx="257">
                  <c:v>182.67737017209274</c:v>
                </c:pt>
                <c:pt idx="258">
                  <c:v>181.08591594910902</c:v>
                </c:pt>
                <c:pt idx="259">
                  <c:v>179.50832620502317</c:v>
                </c:pt>
                <c:pt idx="260">
                  <c:v>177.94448015484957</c:v>
                </c:pt>
                <c:pt idx="261">
                  <c:v>176.39425806586124</c:v>
                </c:pt>
                <c:pt idx="262">
                  <c:v>174.85754124842217</c:v>
                </c:pt>
                <c:pt idx="263">
                  <c:v>173.33421204690038</c:v>
                </c:pt>
                <c:pt idx="264">
                  <c:v>171.82415383065978</c:v>
                </c:pt>
                <c:pt idx="265">
                  <c:v>170.32725098513049</c:v>
                </c:pt>
                <c:pt idx="266">
                  <c:v>168.84338890295726</c:v>
                </c:pt>
                <c:pt idx="267">
                  <c:v>167.37245397522452</c:v>
                </c:pt>
                <c:pt idx="268">
                  <c:v>165.91433358275833</c:v>
                </c:pt>
                <c:pt idx="269">
                  <c:v>164.46891608750391</c:v>
                </c:pt>
                <c:pt idx="270">
                  <c:v>163.03609082397818</c:v>
                </c:pt>
                <c:pt idx="271">
                  <c:v>161.6157480907971</c:v>
                </c:pt>
                <c:pt idx="272">
                  <c:v>160.20777914227614</c:v>
                </c:pt>
                <c:pt idx="273">
                  <c:v>158.81207618010504</c:v>
                </c:pt>
                <c:pt idx="274">
                  <c:v>157.42853234509394</c:v>
                </c:pt>
                <c:pt idx="275">
                  <c:v>156.0570417089921</c:v>
                </c:pt>
                <c:pt idx="276">
                  <c:v>154.69749926637783</c:v>
                </c:pt>
                <c:pt idx="277">
                  <c:v>153.34980092661866</c:v>
                </c:pt>
                <c:pt idx="278">
                  <c:v>152.01384350590217</c:v>
                </c:pt>
                <c:pt idx="279">
                  <c:v>150.68952471933574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E32B-8046-8956-2531CBFAA693}"/>
            </c:ext>
          </c:extLst>
        </c:ser>
        <c:ser>
          <c:idx val="5"/>
          <c:order val="5"/>
          <c:tx>
            <c:strRef>
              <c:f>'Thames_X-sec (New)'!$H$3</c:f>
              <c:strCache>
                <c:ptCount val="1"/>
                <c:pt idx="0">
                  <c:v>Fix Depth, h (m2)</c:v>
                </c:pt>
              </c:strCache>
            </c:strRef>
          </c:tx>
          <c:spPr>
            <a:ln>
              <a:solidFill>
                <a:srgbClr val="85A644"/>
              </a:solidFill>
            </a:ln>
          </c:spPr>
          <c:marker>
            <c:symbol val="none"/>
          </c:marker>
          <c:xVal>
            <c:numRef>
              <c:f>'Thames_X-sec (New)'!$B$4:$B$283</c:f>
              <c:numCache>
                <c:formatCode>General</c:formatCode>
                <c:ptCount val="280"/>
                <c:pt idx="1">
                  <c:v>0</c:v>
                </c:pt>
                <c:pt idx="2">
                  <c:v>350</c:v>
                </c:pt>
                <c:pt idx="3">
                  <c:v>700</c:v>
                </c:pt>
                <c:pt idx="4">
                  <c:v>1050</c:v>
                </c:pt>
                <c:pt idx="5">
                  <c:v>1400</c:v>
                </c:pt>
                <c:pt idx="6">
                  <c:v>1750</c:v>
                </c:pt>
                <c:pt idx="7">
                  <c:v>2100</c:v>
                </c:pt>
                <c:pt idx="8">
                  <c:v>2450</c:v>
                </c:pt>
                <c:pt idx="9">
                  <c:v>2800</c:v>
                </c:pt>
                <c:pt idx="10">
                  <c:v>3150</c:v>
                </c:pt>
                <c:pt idx="11">
                  <c:v>3500</c:v>
                </c:pt>
                <c:pt idx="12">
                  <c:v>3850</c:v>
                </c:pt>
                <c:pt idx="13">
                  <c:v>4200</c:v>
                </c:pt>
                <c:pt idx="14">
                  <c:v>4550</c:v>
                </c:pt>
                <c:pt idx="15">
                  <c:v>4900</c:v>
                </c:pt>
                <c:pt idx="16">
                  <c:v>5250</c:v>
                </c:pt>
                <c:pt idx="17">
                  <c:v>5600</c:v>
                </c:pt>
                <c:pt idx="18">
                  <c:v>5950</c:v>
                </c:pt>
                <c:pt idx="19">
                  <c:v>6300</c:v>
                </c:pt>
                <c:pt idx="20">
                  <c:v>6650</c:v>
                </c:pt>
                <c:pt idx="21">
                  <c:v>7000</c:v>
                </c:pt>
                <c:pt idx="22">
                  <c:v>7350</c:v>
                </c:pt>
                <c:pt idx="23">
                  <c:v>7700</c:v>
                </c:pt>
                <c:pt idx="24">
                  <c:v>8050</c:v>
                </c:pt>
                <c:pt idx="25">
                  <c:v>8400</c:v>
                </c:pt>
                <c:pt idx="26">
                  <c:v>8750</c:v>
                </c:pt>
                <c:pt idx="27">
                  <c:v>9100</c:v>
                </c:pt>
                <c:pt idx="28">
                  <c:v>9450</c:v>
                </c:pt>
                <c:pt idx="29">
                  <c:v>9800</c:v>
                </c:pt>
                <c:pt idx="30">
                  <c:v>10150</c:v>
                </c:pt>
                <c:pt idx="31">
                  <c:v>10500</c:v>
                </c:pt>
                <c:pt idx="32">
                  <c:v>10850</c:v>
                </c:pt>
                <c:pt idx="33">
                  <c:v>11200</c:v>
                </c:pt>
                <c:pt idx="34">
                  <c:v>11550</c:v>
                </c:pt>
                <c:pt idx="35">
                  <c:v>11900</c:v>
                </c:pt>
                <c:pt idx="36">
                  <c:v>12250</c:v>
                </c:pt>
                <c:pt idx="37">
                  <c:v>12600</c:v>
                </c:pt>
                <c:pt idx="38">
                  <c:v>12950</c:v>
                </c:pt>
                <c:pt idx="39">
                  <c:v>13300</c:v>
                </c:pt>
                <c:pt idx="40">
                  <c:v>13650</c:v>
                </c:pt>
                <c:pt idx="41">
                  <c:v>14000</c:v>
                </c:pt>
                <c:pt idx="42">
                  <c:v>14350</c:v>
                </c:pt>
                <c:pt idx="43">
                  <c:v>14700</c:v>
                </c:pt>
                <c:pt idx="44">
                  <c:v>15050</c:v>
                </c:pt>
                <c:pt idx="45">
                  <c:v>15400</c:v>
                </c:pt>
                <c:pt idx="46">
                  <c:v>15750</c:v>
                </c:pt>
                <c:pt idx="47">
                  <c:v>16100</c:v>
                </c:pt>
                <c:pt idx="48">
                  <c:v>16450</c:v>
                </c:pt>
                <c:pt idx="49">
                  <c:v>16800</c:v>
                </c:pt>
                <c:pt idx="50">
                  <c:v>17150</c:v>
                </c:pt>
                <c:pt idx="51">
                  <c:v>17500</c:v>
                </c:pt>
                <c:pt idx="52">
                  <c:v>17850</c:v>
                </c:pt>
                <c:pt idx="53">
                  <c:v>18200</c:v>
                </c:pt>
                <c:pt idx="54">
                  <c:v>18550</c:v>
                </c:pt>
                <c:pt idx="55">
                  <c:v>18900</c:v>
                </c:pt>
                <c:pt idx="56">
                  <c:v>19250</c:v>
                </c:pt>
                <c:pt idx="57">
                  <c:v>19600</c:v>
                </c:pt>
                <c:pt idx="58">
                  <c:v>19950</c:v>
                </c:pt>
                <c:pt idx="59">
                  <c:v>20300</c:v>
                </c:pt>
                <c:pt idx="60">
                  <c:v>20650</c:v>
                </c:pt>
                <c:pt idx="61">
                  <c:v>21000</c:v>
                </c:pt>
                <c:pt idx="62">
                  <c:v>21350</c:v>
                </c:pt>
                <c:pt idx="63">
                  <c:v>21700</c:v>
                </c:pt>
                <c:pt idx="64">
                  <c:v>22050</c:v>
                </c:pt>
                <c:pt idx="65">
                  <c:v>22400</c:v>
                </c:pt>
                <c:pt idx="66">
                  <c:v>22750</c:v>
                </c:pt>
                <c:pt idx="67">
                  <c:v>23100</c:v>
                </c:pt>
                <c:pt idx="68">
                  <c:v>23450</c:v>
                </c:pt>
                <c:pt idx="69">
                  <c:v>23800</c:v>
                </c:pt>
                <c:pt idx="70">
                  <c:v>24150</c:v>
                </c:pt>
                <c:pt idx="71">
                  <c:v>24500</c:v>
                </c:pt>
                <c:pt idx="72">
                  <c:v>24850</c:v>
                </c:pt>
                <c:pt idx="73">
                  <c:v>25200</c:v>
                </c:pt>
                <c:pt idx="74">
                  <c:v>25550</c:v>
                </c:pt>
                <c:pt idx="75">
                  <c:v>25900</c:v>
                </c:pt>
                <c:pt idx="76">
                  <c:v>26250</c:v>
                </c:pt>
                <c:pt idx="77">
                  <c:v>26600</c:v>
                </c:pt>
                <c:pt idx="78">
                  <c:v>26950</c:v>
                </c:pt>
                <c:pt idx="79">
                  <c:v>27300</c:v>
                </c:pt>
                <c:pt idx="80">
                  <c:v>27650</c:v>
                </c:pt>
                <c:pt idx="81">
                  <c:v>28000</c:v>
                </c:pt>
                <c:pt idx="82">
                  <c:v>28350</c:v>
                </c:pt>
                <c:pt idx="83">
                  <c:v>28700</c:v>
                </c:pt>
                <c:pt idx="84">
                  <c:v>29050</c:v>
                </c:pt>
                <c:pt idx="85">
                  <c:v>29400</c:v>
                </c:pt>
                <c:pt idx="86">
                  <c:v>29750</c:v>
                </c:pt>
                <c:pt idx="87">
                  <c:v>30100</c:v>
                </c:pt>
                <c:pt idx="88">
                  <c:v>30450</c:v>
                </c:pt>
                <c:pt idx="89">
                  <c:v>30800</c:v>
                </c:pt>
                <c:pt idx="90" formatCode="0">
                  <c:v>31000</c:v>
                </c:pt>
                <c:pt idx="91">
                  <c:v>31150</c:v>
                </c:pt>
                <c:pt idx="92">
                  <c:v>31500</c:v>
                </c:pt>
                <c:pt idx="93">
                  <c:v>31850</c:v>
                </c:pt>
                <c:pt idx="94">
                  <c:v>32200</c:v>
                </c:pt>
                <c:pt idx="95">
                  <c:v>32550</c:v>
                </c:pt>
                <c:pt idx="96">
                  <c:v>32900</c:v>
                </c:pt>
                <c:pt idx="97">
                  <c:v>33250</c:v>
                </c:pt>
                <c:pt idx="98">
                  <c:v>33600</c:v>
                </c:pt>
                <c:pt idx="99">
                  <c:v>33950</c:v>
                </c:pt>
                <c:pt idx="100">
                  <c:v>34300</c:v>
                </c:pt>
                <c:pt idx="101">
                  <c:v>34650</c:v>
                </c:pt>
                <c:pt idx="102">
                  <c:v>35000</c:v>
                </c:pt>
                <c:pt idx="103">
                  <c:v>35350</c:v>
                </c:pt>
                <c:pt idx="104">
                  <c:v>35700</c:v>
                </c:pt>
                <c:pt idx="105">
                  <c:v>36050</c:v>
                </c:pt>
                <c:pt idx="106">
                  <c:v>36400</c:v>
                </c:pt>
                <c:pt idx="107">
                  <c:v>36750</c:v>
                </c:pt>
                <c:pt idx="108">
                  <c:v>37100</c:v>
                </c:pt>
                <c:pt idx="109">
                  <c:v>37450</c:v>
                </c:pt>
                <c:pt idx="110">
                  <c:v>37800</c:v>
                </c:pt>
                <c:pt idx="111">
                  <c:v>38150</c:v>
                </c:pt>
                <c:pt idx="112">
                  <c:v>38500</c:v>
                </c:pt>
                <c:pt idx="113">
                  <c:v>38850</c:v>
                </c:pt>
                <c:pt idx="114">
                  <c:v>39200</c:v>
                </c:pt>
                <c:pt idx="115">
                  <c:v>39550</c:v>
                </c:pt>
                <c:pt idx="116">
                  <c:v>39900</c:v>
                </c:pt>
                <c:pt idx="117">
                  <c:v>40250</c:v>
                </c:pt>
                <c:pt idx="118">
                  <c:v>40600</c:v>
                </c:pt>
                <c:pt idx="119">
                  <c:v>40950</c:v>
                </c:pt>
                <c:pt idx="120">
                  <c:v>41300</c:v>
                </c:pt>
                <c:pt idx="121">
                  <c:v>41650</c:v>
                </c:pt>
                <c:pt idx="122">
                  <c:v>42000</c:v>
                </c:pt>
                <c:pt idx="123">
                  <c:v>42350</c:v>
                </c:pt>
                <c:pt idx="124">
                  <c:v>42700</c:v>
                </c:pt>
                <c:pt idx="125">
                  <c:v>43050</c:v>
                </c:pt>
                <c:pt idx="126">
                  <c:v>43400</c:v>
                </c:pt>
                <c:pt idx="127">
                  <c:v>43750</c:v>
                </c:pt>
                <c:pt idx="128">
                  <c:v>44100</c:v>
                </c:pt>
                <c:pt idx="129">
                  <c:v>44450</c:v>
                </c:pt>
                <c:pt idx="130">
                  <c:v>44800</c:v>
                </c:pt>
                <c:pt idx="131">
                  <c:v>45150</c:v>
                </c:pt>
                <c:pt idx="132">
                  <c:v>45500</c:v>
                </c:pt>
                <c:pt idx="133">
                  <c:v>45850</c:v>
                </c:pt>
                <c:pt idx="134">
                  <c:v>46200</c:v>
                </c:pt>
                <c:pt idx="135">
                  <c:v>46550</c:v>
                </c:pt>
                <c:pt idx="136">
                  <c:v>46900</c:v>
                </c:pt>
                <c:pt idx="137">
                  <c:v>47250</c:v>
                </c:pt>
                <c:pt idx="138">
                  <c:v>47600</c:v>
                </c:pt>
                <c:pt idx="139">
                  <c:v>47950</c:v>
                </c:pt>
                <c:pt idx="140">
                  <c:v>48300</c:v>
                </c:pt>
                <c:pt idx="141">
                  <c:v>48650</c:v>
                </c:pt>
                <c:pt idx="142">
                  <c:v>49000</c:v>
                </c:pt>
                <c:pt idx="143">
                  <c:v>49350</c:v>
                </c:pt>
                <c:pt idx="144">
                  <c:v>49700</c:v>
                </c:pt>
                <c:pt idx="145">
                  <c:v>50050</c:v>
                </c:pt>
                <c:pt idx="146">
                  <c:v>50400</c:v>
                </c:pt>
                <c:pt idx="147">
                  <c:v>50750</c:v>
                </c:pt>
                <c:pt idx="148">
                  <c:v>51100</c:v>
                </c:pt>
                <c:pt idx="149">
                  <c:v>51450</c:v>
                </c:pt>
                <c:pt idx="150">
                  <c:v>51800</c:v>
                </c:pt>
                <c:pt idx="151">
                  <c:v>52150</c:v>
                </c:pt>
                <c:pt idx="152">
                  <c:v>52500</c:v>
                </c:pt>
                <c:pt idx="153">
                  <c:v>52850</c:v>
                </c:pt>
                <c:pt idx="154">
                  <c:v>53200</c:v>
                </c:pt>
                <c:pt idx="155">
                  <c:v>53550</c:v>
                </c:pt>
                <c:pt idx="156">
                  <c:v>53900</c:v>
                </c:pt>
                <c:pt idx="157">
                  <c:v>54250</c:v>
                </c:pt>
                <c:pt idx="158">
                  <c:v>54600</c:v>
                </c:pt>
                <c:pt idx="159">
                  <c:v>54950</c:v>
                </c:pt>
                <c:pt idx="160">
                  <c:v>55300</c:v>
                </c:pt>
                <c:pt idx="161">
                  <c:v>55650</c:v>
                </c:pt>
                <c:pt idx="162">
                  <c:v>56000</c:v>
                </c:pt>
                <c:pt idx="163">
                  <c:v>56350</c:v>
                </c:pt>
                <c:pt idx="164">
                  <c:v>56700</c:v>
                </c:pt>
                <c:pt idx="165">
                  <c:v>57050</c:v>
                </c:pt>
                <c:pt idx="166">
                  <c:v>57400</c:v>
                </c:pt>
                <c:pt idx="167">
                  <c:v>57750</c:v>
                </c:pt>
                <c:pt idx="168">
                  <c:v>58100</c:v>
                </c:pt>
                <c:pt idx="169">
                  <c:v>58450</c:v>
                </c:pt>
                <c:pt idx="170">
                  <c:v>58800</c:v>
                </c:pt>
                <c:pt idx="171">
                  <c:v>59150</c:v>
                </c:pt>
                <c:pt idx="172">
                  <c:v>59500</c:v>
                </c:pt>
                <c:pt idx="173">
                  <c:v>59850</c:v>
                </c:pt>
                <c:pt idx="174">
                  <c:v>60200</c:v>
                </c:pt>
                <c:pt idx="175">
                  <c:v>60550</c:v>
                </c:pt>
                <c:pt idx="176">
                  <c:v>60900</c:v>
                </c:pt>
                <c:pt idx="177">
                  <c:v>61250</c:v>
                </c:pt>
                <c:pt idx="178">
                  <c:v>61600</c:v>
                </c:pt>
                <c:pt idx="179">
                  <c:v>61950</c:v>
                </c:pt>
                <c:pt idx="180">
                  <c:v>62300</c:v>
                </c:pt>
                <c:pt idx="181">
                  <c:v>62650</c:v>
                </c:pt>
                <c:pt idx="182">
                  <c:v>63000</c:v>
                </c:pt>
                <c:pt idx="183">
                  <c:v>63350</c:v>
                </c:pt>
                <c:pt idx="184">
                  <c:v>63700</c:v>
                </c:pt>
                <c:pt idx="185">
                  <c:v>64050</c:v>
                </c:pt>
                <c:pt idx="186">
                  <c:v>64400</c:v>
                </c:pt>
                <c:pt idx="187">
                  <c:v>64750</c:v>
                </c:pt>
                <c:pt idx="188">
                  <c:v>65100</c:v>
                </c:pt>
                <c:pt idx="189">
                  <c:v>65450</c:v>
                </c:pt>
                <c:pt idx="190">
                  <c:v>65800</c:v>
                </c:pt>
                <c:pt idx="191">
                  <c:v>66150</c:v>
                </c:pt>
                <c:pt idx="192">
                  <c:v>66500</c:v>
                </c:pt>
                <c:pt idx="193">
                  <c:v>66850</c:v>
                </c:pt>
                <c:pt idx="194">
                  <c:v>67200</c:v>
                </c:pt>
                <c:pt idx="195">
                  <c:v>67550</c:v>
                </c:pt>
                <c:pt idx="196">
                  <c:v>67900</c:v>
                </c:pt>
                <c:pt idx="197">
                  <c:v>68250</c:v>
                </c:pt>
                <c:pt idx="198">
                  <c:v>68600</c:v>
                </c:pt>
                <c:pt idx="199">
                  <c:v>68950</c:v>
                </c:pt>
                <c:pt idx="200">
                  <c:v>69300</c:v>
                </c:pt>
                <c:pt idx="201">
                  <c:v>69650</c:v>
                </c:pt>
                <c:pt idx="202">
                  <c:v>70000</c:v>
                </c:pt>
                <c:pt idx="203">
                  <c:v>70350</c:v>
                </c:pt>
                <c:pt idx="204">
                  <c:v>70700</c:v>
                </c:pt>
                <c:pt idx="205">
                  <c:v>71050</c:v>
                </c:pt>
                <c:pt idx="206">
                  <c:v>71400</c:v>
                </c:pt>
                <c:pt idx="207">
                  <c:v>71750</c:v>
                </c:pt>
                <c:pt idx="208">
                  <c:v>72100</c:v>
                </c:pt>
                <c:pt idx="209">
                  <c:v>72450</c:v>
                </c:pt>
                <c:pt idx="210">
                  <c:v>72800</c:v>
                </c:pt>
                <c:pt idx="211">
                  <c:v>73150</c:v>
                </c:pt>
                <c:pt idx="212">
                  <c:v>73500</c:v>
                </c:pt>
                <c:pt idx="213">
                  <c:v>73850</c:v>
                </c:pt>
                <c:pt idx="214">
                  <c:v>74200</c:v>
                </c:pt>
                <c:pt idx="215">
                  <c:v>74550</c:v>
                </c:pt>
                <c:pt idx="216">
                  <c:v>74900</c:v>
                </c:pt>
                <c:pt idx="217">
                  <c:v>75250</c:v>
                </c:pt>
                <c:pt idx="218">
                  <c:v>75600</c:v>
                </c:pt>
                <c:pt idx="219">
                  <c:v>75950</c:v>
                </c:pt>
                <c:pt idx="220">
                  <c:v>76300</c:v>
                </c:pt>
                <c:pt idx="221">
                  <c:v>76650</c:v>
                </c:pt>
                <c:pt idx="222">
                  <c:v>77000</c:v>
                </c:pt>
                <c:pt idx="223">
                  <c:v>77350</c:v>
                </c:pt>
                <c:pt idx="224">
                  <c:v>77700</c:v>
                </c:pt>
                <c:pt idx="225">
                  <c:v>78050</c:v>
                </c:pt>
                <c:pt idx="226">
                  <c:v>78400</c:v>
                </c:pt>
                <c:pt idx="227">
                  <c:v>78750</c:v>
                </c:pt>
                <c:pt idx="228">
                  <c:v>79100</c:v>
                </c:pt>
                <c:pt idx="229">
                  <c:v>79450</c:v>
                </c:pt>
                <c:pt idx="230">
                  <c:v>79800</c:v>
                </c:pt>
                <c:pt idx="231">
                  <c:v>80150</c:v>
                </c:pt>
                <c:pt idx="232">
                  <c:v>80500</c:v>
                </c:pt>
                <c:pt idx="233">
                  <c:v>80850</c:v>
                </c:pt>
                <c:pt idx="234">
                  <c:v>81200</c:v>
                </c:pt>
                <c:pt idx="235">
                  <c:v>81550</c:v>
                </c:pt>
                <c:pt idx="236">
                  <c:v>81900</c:v>
                </c:pt>
                <c:pt idx="237">
                  <c:v>82250</c:v>
                </c:pt>
                <c:pt idx="238">
                  <c:v>82600</c:v>
                </c:pt>
                <c:pt idx="239">
                  <c:v>82950</c:v>
                </c:pt>
                <c:pt idx="240">
                  <c:v>83300</c:v>
                </c:pt>
                <c:pt idx="241">
                  <c:v>83650</c:v>
                </c:pt>
                <c:pt idx="242">
                  <c:v>84000</c:v>
                </c:pt>
                <c:pt idx="243">
                  <c:v>84350</c:v>
                </c:pt>
                <c:pt idx="244">
                  <c:v>84700</c:v>
                </c:pt>
                <c:pt idx="245">
                  <c:v>85050</c:v>
                </c:pt>
                <c:pt idx="246">
                  <c:v>85400</c:v>
                </c:pt>
                <c:pt idx="247">
                  <c:v>85750</c:v>
                </c:pt>
                <c:pt idx="248">
                  <c:v>86100</c:v>
                </c:pt>
                <c:pt idx="249">
                  <c:v>86450</c:v>
                </c:pt>
                <c:pt idx="250">
                  <c:v>86800</c:v>
                </c:pt>
                <c:pt idx="251">
                  <c:v>87150</c:v>
                </c:pt>
                <c:pt idx="252">
                  <c:v>87500</c:v>
                </c:pt>
                <c:pt idx="253">
                  <c:v>87850</c:v>
                </c:pt>
                <c:pt idx="254">
                  <c:v>88200</c:v>
                </c:pt>
                <c:pt idx="255">
                  <c:v>88550</c:v>
                </c:pt>
                <c:pt idx="256">
                  <c:v>88900</c:v>
                </c:pt>
                <c:pt idx="257">
                  <c:v>89250</c:v>
                </c:pt>
                <c:pt idx="258">
                  <c:v>89600</c:v>
                </c:pt>
                <c:pt idx="259">
                  <c:v>89950</c:v>
                </c:pt>
                <c:pt idx="260">
                  <c:v>90300</c:v>
                </c:pt>
                <c:pt idx="261">
                  <c:v>90650</c:v>
                </c:pt>
                <c:pt idx="262">
                  <c:v>91000</c:v>
                </c:pt>
                <c:pt idx="263">
                  <c:v>91350</c:v>
                </c:pt>
                <c:pt idx="264">
                  <c:v>91700</c:v>
                </c:pt>
                <c:pt idx="265">
                  <c:v>92050</c:v>
                </c:pt>
                <c:pt idx="266">
                  <c:v>92400</c:v>
                </c:pt>
                <c:pt idx="267">
                  <c:v>92750</c:v>
                </c:pt>
                <c:pt idx="268">
                  <c:v>93100</c:v>
                </c:pt>
                <c:pt idx="269">
                  <c:v>93450</c:v>
                </c:pt>
                <c:pt idx="270">
                  <c:v>93800</c:v>
                </c:pt>
                <c:pt idx="271">
                  <c:v>94150</c:v>
                </c:pt>
                <c:pt idx="272">
                  <c:v>94500</c:v>
                </c:pt>
                <c:pt idx="273">
                  <c:v>94850</c:v>
                </c:pt>
                <c:pt idx="274">
                  <c:v>95200</c:v>
                </c:pt>
                <c:pt idx="275">
                  <c:v>95550</c:v>
                </c:pt>
                <c:pt idx="276">
                  <c:v>95900</c:v>
                </c:pt>
                <c:pt idx="277">
                  <c:v>96250</c:v>
                </c:pt>
                <c:pt idx="278">
                  <c:v>96600</c:v>
                </c:pt>
                <c:pt idx="279">
                  <c:v>96950</c:v>
                </c:pt>
              </c:numCache>
            </c:numRef>
          </c:xVal>
          <c:yVal>
            <c:numRef>
              <c:f>'Thames_X-sec (New)'!$H$4:$H$283</c:f>
              <c:numCache>
                <c:formatCode>0.00</c:formatCode>
                <c:ptCount val="280"/>
                <c:pt idx="1">
                  <c:v>7.5</c:v>
                </c:pt>
                <c:pt idx="2">
                  <c:v>7.5524637940631356</c:v>
                </c:pt>
                <c:pt idx="3">
                  <c:v>7.6052945814179393</c:v>
                </c:pt>
                <c:pt idx="4">
                  <c:v>7.6584949292458058</c:v>
                </c:pt>
                <c:pt idx="5">
                  <c:v>7.7120674226860109</c:v>
                </c:pt>
                <c:pt idx="6">
                  <c:v>7.76601466496132</c:v>
                </c:pt>
                <c:pt idx="7">
                  <c:v>7.8203392775044973</c:v>
                </c:pt>
                <c:pt idx="8">
                  <c:v>7.8750439000856769</c:v>
                </c:pt>
                <c:pt idx="9">
                  <c:v>7.930131190940644</c:v>
                </c:pt>
                <c:pt idx="10">
                  <c:v>7.9856038269000003</c:v>
                </c:pt>
                <c:pt idx="11">
                  <c:v>8.0414645035192365</c:v>
                </c:pt>
                <c:pt idx="12">
                  <c:v>8.0977159352097239</c:v>
                </c:pt>
                <c:pt idx="13">
                  <c:v>8.1543608553706068</c:v>
                </c:pt>
                <c:pt idx="14">
                  <c:v>8.2114020165216282</c:v>
                </c:pt>
                <c:pt idx="15">
                  <c:v>8.2688421904368834</c:v>
                </c:pt>
                <c:pt idx="16">
                  <c:v>8.3266841682795043</c:v>
                </c:pt>
                <c:pt idx="17">
                  <c:v>8.3849307607372925</c:v>
                </c:pt>
                <c:pt idx="18">
                  <c:v>8.4435847981592875</c:v>
                </c:pt>
                <c:pt idx="19">
                  <c:v>8.5026491306933227</c:v>
                </c:pt>
                <c:pt idx="20">
                  <c:v>8.5621266284244957</c:v>
                </c:pt>
                <c:pt idx="21">
                  <c:v>8.6220201815146513</c:v>
                </c:pt>
                <c:pt idx="22">
                  <c:v>8.6823327003428101</c:v>
                </c:pt>
                <c:pt idx="23">
                  <c:v>8.7430671156465998</c:v>
                </c:pt>
                <c:pt idx="24">
                  <c:v>8.8042263786646622</c:v>
                </c:pt>
                <c:pt idx="25">
                  <c:v>8.8658134612800623</c:v>
                </c:pt>
                <c:pt idx="26">
                  <c:v>8.9278313561646989</c:v>
                </c:pt>
                <c:pt idx="27">
                  <c:v>8.9902830769247277</c:v>
                </c:pt>
                <c:pt idx="28">
                  <c:v>9.0531716582470079</c:v>
                </c:pt>
                <c:pt idx="29">
                  <c:v>9.1165001560465395</c:v>
                </c:pt>
                <c:pt idx="30">
                  <c:v>9.1802716476149886</c:v>
                </c:pt>
                <c:pt idx="31">
                  <c:v>9.2444892317702063</c:v>
                </c:pt>
                <c:pt idx="32">
                  <c:v>9.3091560290068056</c:v>
                </c:pt>
                <c:pt idx="33">
                  <c:v>9.3742751816477927</c:v>
                </c:pt>
                <c:pt idx="34">
                  <c:v>9.4398498539972771</c:v>
                </c:pt>
                <c:pt idx="35">
                  <c:v>9.5058832324942184</c:v>
                </c:pt>
                <c:pt idx="36">
                  <c:v>9.5723785258672578</c:v>
                </c:pt>
                <c:pt idx="37">
                  <c:v>9.6393389652906549</c:v>
                </c:pt>
                <c:pt idx="38">
                  <c:v>9.7067678045412915</c:v>
                </c:pt>
                <c:pt idx="39">
                  <c:v>9.7746683201567759</c:v>
                </c:pt>
                <c:pt idx="40">
                  <c:v>9.8430438115946668</c:v>
                </c:pt>
                <c:pt idx="41">
                  <c:v>9.9118976013927931</c:v>
                </c:pt>
                <c:pt idx="42">
                  <c:v>9.9812330353307068</c:v>
                </c:pt>
                <c:pt idx="43">
                  <c:v>10.051053482592275</c:v>
                </c:pt>
                <c:pt idx="44">
                  <c:v>10.121362335929378</c:v>
                </c:pt>
                <c:pt idx="45">
                  <c:v>10.192163011826793</c:v>
                </c:pt>
                <c:pt idx="46">
                  <c:v>10.263458950668177</c:v>
                </c:pt>
                <c:pt idx="47">
                  <c:v>10.335253616903286</c:v>
                </c:pt>
                <c:pt idx="48">
                  <c:v>10.407550499216287</c:v>
                </c:pt>
                <c:pt idx="49">
                  <c:v>10.480353110695296</c:v>
                </c:pt>
                <c:pt idx="50">
                  <c:v>10.553664989003092</c:v>
                </c:pt>
                <c:pt idx="51">
                  <c:v>10.627489696549011</c:v>
                </c:pt>
                <c:pt idx="52">
                  <c:v>10.701830820662058</c:v>
                </c:pt>
                <c:pt idx="53">
                  <c:v>10.776691973765223</c:v>
                </c:pt>
                <c:pt idx="54">
                  <c:v>10.852076793551023</c:v>
                </c:pt>
                <c:pt idx="55">
                  <c:v>10.927988943158248</c:v>
                </c:pt>
                <c:pt idx="56">
                  <c:v>11.004432111349994</c:v>
                </c:pt>
                <c:pt idx="57">
                  <c:v>11.081410012692876</c:v>
                </c:pt>
                <c:pt idx="58">
                  <c:v>11.158926387737557</c:v>
                </c:pt>
                <c:pt idx="59">
                  <c:v>11.236985003200486</c:v>
                </c:pt>
                <c:pt idx="60">
                  <c:v>11.315589652146949</c:v>
                </c:pt>
                <c:pt idx="61">
                  <c:v>11.39474415417537</c:v>
                </c:pt>
                <c:pt idx="62">
                  <c:v>11.474452355602946</c:v>
                </c:pt>
                <c:pt idx="63">
                  <c:v>11.554718129652496</c:v>
                </c:pt>
                <c:pt idx="64">
                  <c:v>11.635545376640719</c:v>
                </c:pt>
                <c:pt idx="65">
                  <c:v>11.716938024167701</c:v>
                </c:pt>
                <c:pt idx="66">
                  <c:v>11.798900027307763</c:v>
                </c:pt>
                <c:pt idx="67">
                  <c:v>11.881435368801657</c:v>
                </c:pt>
                <c:pt idx="68">
                  <c:v>11.964548059250093</c:v>
                </c:pt>
                <c:pt idx="69">
                  <c:v>12.048242137308629</c:v>
                </c:pt>
                <c:pt idx="70">
                  <c:v>12.1325216698839</c:v>
                </c:pt>
                <c:pt idx="71">
                  <c:v>12.217390752331278</c:v>
                </c:pt>
                <c:pt idx="72">
                  <c:v>12.30285350865384</c:v>
                </c:pt>
                <c:pt idx="73">
                  <c:v>12.388914091702762</c:v>
                </c:pt>
                <c:pt idx="74">
                  <c:v>12.475576683379161</c:v>
                </c:pt>
                <c:pt idx="75">
                  <c:v>12.562845494837253</c:v>
                </c:pt>
                <c:pt idx="76">
                  <c:v>12.650724766689001</c:v>
                </c:pt>
                <c:pt idx="77">
                  <c:v>12.739218769210199</c:v>
                </c:pt>
                <c:pt idx="78">
                  <c:v>12.828331802547943</c:v>
                </c:pt>
                <c:pt idx="79">
                  <c:v>12.918068196929609</c:v>
                </c:pt>
                <c:pt idx="80">
                  <c:v>13.008432312873245</c:v>
                </c:pt>
                <c:pt idx="81">
                  <c:v>13.099428541399492</c:v>
                </c:pt>
                <c:pt idx="82">
                  <c:v>13.191061304244924</c:v>
                </c:pt>
                <c:pt idx="83">
                  <c:v>13.283335054076938</c:v>
                </c:pt>
                <c:pt idx="84">
                  <c:v>13.376254274710099</c:v>
                </c:pt>
                <c:pt idx="85">
                  <c:v>13.469823481324038</c:v>
                </c:pt>
                <c:pt idx="86">
                  <c:v>13.564047220682838</c:v>
                </c:pt>
                <c:pt idx="87">
                  <c:v>13.658930071355977</c:v>
                </c:pt>
                <c:pt idx="88">
                  <c:v>13.754476643940835</c:v>
                </c:pt>
                <c:pt idx="89">
                  <c:v>13.850691581286696</c:v>
                </c:pt>
                <c:pt idx="90">
                  <c:v>13.90597342552724</c:v>
                </c:pt>
                <c:pt idx="91">
                  <c:v>13.868451946744308</c:v>
                </c:pt>
                <c:pt idx="92">
                  <c:v>13.779048655875657</c:v>
                </c:pt>
                <c:pt idx="93">
                  <c:v>13.690221705354794</c:v>
                </c:pt>
                <c:pt idx="94">
                  <c:v>13.601967379790549</c:v>
                </c:pt>
                <c:pt idx="95">
                  <c:v>13.514281987743116</c:v>
                </c:pt>
                <c:pt idx="96">
                  <c:v>13.427161861569648</c:v>
                </c:pt>
                <c:pt idx="97">
                  <c:v>13.340603357270824</c:v>
                </c:pt>
                <c:pt idx="98">
                  <c:v>13.25460285433846</c:v>
                </c:pt>
                <c:pt idx="99">
                  <c:v>13.169156755604062</c:v>
                </c:pt>
                <c:pt idx="100">
                  <c:v>13.084261487088353</c:v>
                </c:pt>
                <c:pt idx="101">
                  <c:v>12.999913497851805</c:v>
                </c:pt>
                <c:pt idx="102">
                  <c:v>12.916109259846099</c:v>
                </c:pt>
                <c:pt idx="103">
                  <c:v>12.832845267766558</c:v>
                </c:pt>
                <c:pt idx="104">
                  <c:v>12.750118038905535</c:v>
                </c:pt>
                <c:pt idx="105">
                  <c:v>12.667924113006729</c:v>
                </c:pt>
                <c:pt idx="106">
                  <c:v>12.586260052120473</c:v>
                </c:pt>
                <c:pt idx="107">
                  <c:v>12.505122440459907</c:v>
                </c:pt>
                <c:pt idx="108">
                  <c:v>12.424507884258132</c:v>
                </c:pt>
                <c:pt idx="109">
                  <c:v>12.344413011626232</c:v>
                </c:pt>
                <c:pt idx="110">
                  <c:v>12.264834472412256</c:v>
                </c:pt>
                <c:pt idx="111">
                  <c:v>12.185768938061086</c:v>
                </c:pt>
                <c:pt idx="112">
                  <c:v>12.107213101475208</c:v>
                </c:pt>
                <c:pt idx="113">
                  <c:v>12.029163676876383</c:v>
                </c:pt>
                <c:pt idx="114">
                  <c:v>11.951617399668221</c:v>
                </c:pt>
                <c:pt idx="115">
                  <c:v>11.874571026299627</c:v>
                </c:pt>
                <c:pt idx="116">
                  <c:v>11.798021334129125</c:v>
                </c:pt>
                <c:pt idx="117">
                  <c:v>11.721965121290085</c:v>
                </c:pt>
                <c:pt idx="118">
                  <c:v>11.646399206556762</c:v>
                </c:pt>
                <c:pt idx="119">
                  <c:v>11.57132042921128</c:v>
                </c:pt>
                <c:pt idx="120">
                  <c:v>11.496725648911383</c:v>
                </c:pt>
                <c:pt idx="121">
                  <c:v>11.422611745559111</c:v>
                </c:pt>
                <c:pt idx="122">
                  <c:v>11.348975619170288</c:v>
                </c:pt>
                <c:pt idx="123">
                  <c:v>11.275814189744848</c:v>
                </c:pt>
                <c:pt idx="124">
                  <c:v>11.203124397138023</c:v>
                </c:pt>
                <c:pt idx="125">
                  <c:v>11.130903200932336</c:v>
                </c:pt>
                <c:pt idx="126">
                  <c:v>11.059147580310432</c:v>
                </c:pt>
                <c:pt idx="127">
                  <c:v>10.98785453392872</c:v>
                </c:pt>
                <c:pt idx="128">
                  <c:v>10.917021079791848</c:v>
                </c:pt>
                <c:pt idx="129">
                  <c:v>10.846644255127945</c:v>
                </c:pt>
                <c:pt idx="130">
                  <c:v>10.776721116264737</c:v>
                </c:pt>
                <c:pt idx="131">
                  <c:v>10.70724873850639</c:v>
                </c:pt>
                <c:pt idx="132">
                  <c:v>10.638224216011196</c:v>
                </c:pt>
                <c:pt idx="133">
                  <c:v>10.569644661670008</c:v>
                </c:pt>
                <c:pt idx="134">
                  <c:v>10.501507206985504</c:v>
                </c:pt>
                <c:pt idx="135">
                  <c:v>10.433809001952193</c:v>
                </c:pt>
                <c:pt idx="136">
                  <c:v>10.366547214937215</c:v>
                </c:pt>
                <c:pt idx="137">
                  <c:v>10.299719032561878</c:v>
                </c:pt>
                <c:pt idx="138">
                  <c:v>10.233321659584021</c:v>
                </c:pt>
                <c:pt idx="139">
                  <c:v>10.167352318781067</c:v>
                </c:pt>
                <c:pt idx="140">
                  <c:v>10.101808250833862</c:v>
                </c:pt>
                <c:pt idx="141">
                  <c:v>10.036686714211269</c:v>
                </c:pt>
                <c:pt idx="142">
                  <c:v>9.9719849850554976</c:v>
                </c:pt>
                <c:pt idx="143">
                  <c:v>9.9077003570681601</c:v>
                </c:pt>
                <c:pt idx="144">
                  <c:v>9.8438301413970972</c:v>
                </c:pt>
                <c:pt idx="145">
                  <c:v>9.780371666523882</c:v>
                </c:pt>
                <c:pt idx="146">
                  <c:v>9.7173222781521016</c:v>
                </c:pt>
                <c:pt idx="147">
                  <c:v>9.6546793390963188</c:v>
                </c:pt>
                <c:pt idx="148">
                  <c:v>9.5924402291717712</c:v>
                </c:pt>
                <c:pt idx="149">
                  <c:v>9.5306023450847821</c:v>
                </c:pt>
                <c:pt idx="150">
                  <c:v>9.4691631003238683</c:v>
                </c:pt>
                <c:pt idx="151">
                  <c:v>9.4081199250515439</c:v>
                </c:pt>
                <c:pt idx="152">
                  <c:v>9.3474702659968489</c:v>
                </c:pt>
                <c:pt idx="153">
                  <c:v>9.2872115863485352</c:v>
                </c:pt>
                <c:pt idx="154">
                  <c:v>9.2273413656489627</c:v>
                </c:pt>
                <c:pt idx="155">
                  <c:v>9.1678570996886908</c:v>
                </c:pt>
                <c:pt idx="156">
                  <c:v>9.108756300401712</c:v>
                </c:pt>
                <c:pt idx="157">
                  <c:v>9.0500364957613986</c:v>
                </c:pt>
                <c:pt idx="158">
                  <c:v>8.9916952296770933</c:v>
                </c:pt>
                <c:pt idx="159">
                  <c:v>8.9337300618913869</c:v>
                </c:pt>
                <c:pt idx="160">
                  <c:v>8.876138567878046</c:v>
                </c:pt>
                <c:pt idx="161">
                  <c:v>8.8189183387405983</c:v>
                </c:pt>
                <c:pt idx="162">
                  <c:v>8.762066981111575</c:v>
                </c:pt>
                <c:pt idx="163">
                  <c:v>8.7055821170524137</c:v>
                </c:pt>
                <c:pt idx="164">
                  <c:v>8.6494613839539785</c:v>
                </c:pt>
                <c:pt idx="165">
                  <c:v>8.5937024344377537</c:v>
                </c:pt>
                <c:pt idx="166">
                  <c:v>8.5383029362576437</c:v>
                </c:pt>
                <c:pt idx="167">
                  <c:v>8.4832605722024379</c:v>
                </c:pt>
                <c:pt idx="168">
                  <c:v>8.4285730399988736</c:v>
                </c:pt>
                <c:pt idx="169">
                  <c:v>8.3742380522153557</c:v>
                </c:pt>
                <c:pt idx="170">
                  <c:v>8.3202533361662638</c:v>
                </c:pt>
                <c:pt idx="171">
                  <c:v>8.2666166338168932</c:v>
                </c:pt>
                <c:pt idx="172">
                  <c:v>8.2133257016890138</c:v>
                </c:pt>
                <c:pt idx="173">
                  <c:v>8.1603783107670296</c:v>
                </c:pt>
                <c:pt idx="174">
                  <c:v>8.1077722464047444</c:v>
                </c:pt>
                <c:pt idx="175">
                  <c:v>8.0555053082327266</c:v>
                </c:pt>
                <c:pt idx="176">
                  <c:v>8.0035753100662852</c:v>
                </c:pt>
                <c:pt idx="177">
                  <c:v>7.9519800798140032</c:v>
                </c:pt>
                <c:pt idx="178">
                  <c:v>7.9007174593869145</c:v>
                </c:pt>
                <c:pt idx="179">
                  <c:v>7.849785304608214</c:v>
                </c:pt>
                <c:pt idx="180">
                  <c:v>7.7991814851235848</c:v>
                </c:pt>
                <c:pt idx="181">
                  <c:v>7.7489038843120861</c:v>
                </c:pt>
                <c:pt idx="182">
                  <c:v>7.6989503991976243</c:v>
                </c:pt>
                <c:pt idx="183">
                  <c:v>7.6493189403609865</c:v>
                </c:pt>
                <c:pt idx="184">
                  <c:v>7.6000074318524486</c:v>
                </c:pt>
                <c:pt idx="185">
                  <c:v>7.551013811104947</c:v>
                </c:pt>
                <c:pt idx="186">
                  <c:v>7.5023360288477976</c:v>
                </c:pt>
                <c:pt idx="187">
                  <c:v>7.4539720490209884</c:v>
                </c:pt>
                <c:pt idx="188">
                  <c:v>7.4059198486900204</c:v>
                </c:pt>
                <c:pt idx="189">
                  <c:v>7.3581774179612793</c:v>
                </c:pt>
                <c:pt idx="190">
                  <c:v>7.3107427598979813</c:v>
                </c:pt>
                <c:pt idx="191">
                  <c:v>7.2636138904366412</c:v>
                </c:pt>
                <c:pt idx="192">
                  <c:v>7.2167888383040806</c:v>
                </c:pt>
                <c:pt idx="193">
                  <c:v>7.1702656449349753</c:v>
                </c:pt>
                <c:pt idx="194">
                  <c:v>7.1240423643899495</c:v>
                </c:pt>
                <c:pt idx="195">
                  <c:v>7.078117063274159</c:v>
                </c:pt>
                <c:pt idx="196">
                  <c:v>7.0324878206564367</c:v>
                </c:pt>
                <c:pt idx="197">
                  <c:v>6.9871527279889438</c:v>
                </c:pt>
                <c:pt idx="198">
                  <c:v>6.9421098890273329</c:v>
                </c:pt>
                <c:pt idx="199">
                  <c:v>6.8973574197514429</c:v>
                </c:pt>
                <c:pt idx="200">
                  <c:v>6.8528934482864932</c:v>
                </c:pt>
                <c:pt idx="201">
                  <c:v>6.8087161148247866</c:v>
                </c:pt>
                <c:pt idx="202">
                  <c:v>6.7648235715479137</c:v>
                </c:pt>
                <c:pt idx="203">
                  <c:v>6.7212139825494726</c:v>
                </c:pt>
                <c:pt idx="204">
                  <c:v>6.6778855237582722</c:v>
                </c:pt>
                <c:pt idx="205">
                  <c:v>6.6348363828620371</c:v>
                </c:pt>
                <c:pt idx="206">
                  <c:v>6.5920647592316026</c:v>
                </c:pt>
                <c:pt idx="207">
                  <c:v>6.54956886384561</c:v>
                </c:pt>
                <c:pt idx="208">
                  <c:v>6.5073469192156583</c:v>
                </c:pt>
                <c:pt idx="209">
                  <c:v>6.4653971593119657</c:v>
                </c:pt>
                <c:pt idx="210">
                  <c:v>6.4237178294895072</c:v>
                </c:pt>
                <c:pt idx="211">
                  <c:v>6.3823071864146117</c:v>
                </c:pt>
                <c:pt idx="212">
                  <c:v>6.3411634979920528</c:v>
                </c:pt>
                <c:pt idx="213">
                  <c:v>6.3002850432925941</c:v>
                </c:pt>
                <c:pt idx="214">
                  <c:v>6.2596701124810048</c:v>
                </c:pt>
                <c:pt idx="215">
                  <c:v>6.21931700674455</c:v>
                </c:pt>
                <c:pt idx="216">
                  <c:v>6.1792240382219301</c:v>
                </c:pt>
                <c:pt idx="217">
                  <c:v>6.1393895299326786</c:v>
                </c:pt>
                <c:pt idx="218">
                  <c:v>6.0998118157070209</c:v>
                </c:pt>
                <c:pt idx="219">
                  <c:v>6.0604892401161914</c:v>
                </c:pt>
                <c:pt idx="220">
                  <c:v>6.0214201584031759</c:v>
                </c:pt>
                <c:pt idx="221">
                  <c:v>5.9826029364139233</c:v>
                </c:pt>
                <c:pt idx="222">
                  <c:v>5.9440359505290008</c:v>
                </c:pt>
                <c:pt idx="223">
                  <c:v>5.90571758759567</c:v>
                </c:pt>
                <c:pt idx="224">
                  <c:v>5.867646244860417</c:v>
                </c:pt>
                <c:pt idx="225">
                  <c:v>5.8298203299019189</c:v>
                </c:pt>
                <c:pt idx="226">
                  <c:v>5.7922382605644316</c:v>
                </c:pt>
                <c:pt idx="227">
                  <c:v>5.7548984648916122</c:v>
                </c:pt>
                <c:pt idx="228">
                  <c:v>5.7177993810607743</c:v>
                </c:pt>
                <c:pt idx="229">
                  <c:v>5.6809394573175531</c:v>
                </c:pt>
                <c:pt idx="230">
                  <c:v>5.6443171519110029</c:v>
                </c:pt>
                <c:pt idx="231">
                  <c:v>5.6079309330291141</c:v>
                </c:pt>
                <c:pt idx="232">
                  <c:v>5.5717792787347387</c:v>
                </c:pt>
                <c:pt idx="233">
                  <c:v>5.535860676901927</c:v>
                </c:pt>
                <c:pt idx="234">
                  <c:v>5.50017362515268</c:v>
                </c:pt>
                <c:pt idx="235">
                  <c:v>5.4647166307941273</c:v>
                </c:pt>
                <c:pt idx="236">
                  <c:v>5.4294882107560651</c:v>
                </c:pt>
                <c:pt idx="237">
                  <c:v>5.3944868915289357</c:v>
                </c:pt>
                <c:pt idx="238">
                  <c:v>5.3597112091021968</c:v>
                </c:pt>
                <c:pt idx="239">
                  <c:v>5.3251597089030867</c:v>
                </c:pt>
                <c:pt idx="240">
                  <c:v>5.2908309457357729</c:v>
                </c:pt>
                <c:pt idx="241">
                  <c:v>5.2567234837209167</c:v>
                </c:pt>
                <c:pt idx="242">
                  <c:v>5.2228358962356074</c:v>
                </c:pt>
                <c:pt idx="243">
                  <c:v>5.1891667658536855</c:v>
                </c:pt>
                <c:pt idx="244">
                  <c:v>5.1557146842864681</c:v>
                </c:pt>
                <c:pt idx="245">
                  <c:v>5.1224782523238366</c:v>
                </c:pt>
                <c:pt idx="246">
                  <c:v>5.0894560797757062</c:v>
                </c:pt>
                <c:pt idx="247">
                  <c:v>5.0566467854138937</c:v>
                </c:pt>
                <c:pt idx="248">
                  <c:v>5.0240489969143285</c:v>
                </c:pt>
                <c:pt idx="249">
                  <c:v>4.9916613507996592</c:v>
                </c:pt>
                <c:pt idx="250">
                  <c:v>4.9594824923822216</c:v>
                </c:pt>
                <c:pt idx="251">
                  <c:v>4.927511075707379</c:v>
                </c:pt>
                <c:pt idx="252">
                  <c:v>4.895745763497219</c:v>
                </c:pt>
                <c:pt idx="253">
                  <c:v>4.8641852270946231</c:v>
                </c:pt>
                <c:pt idx="254">
                  <c:v>4.8328281464076914</c:v>
                </c:pt>
                <c:pt idx="255">
                  <c:v>4.8016732098545241</c:v>
                </c:pt>
                <c:pt idx="256">
                  <c:v>4.7707191143083678</c:v>
                </c:pt>
                <c:pt idx="257">
                  <c:v>4.7399645650431017</c:v>
                </c:pt>
                <c:pt idx="258">
                  <c:v>4.7094082756790892</c:v>
                </c:pt>
                <c:pt idx="259">
                  <c:v>4.6790489681293659</c:v>
                </c:pt>
                <c:pt idx="260">
                  <c:v>4.6488853725461903</c:v>
                </c:pt>
                <c:pt idx="261">
                  <c:v>4.6189162272679196</c:v>
                </c:pt>
                <c:pt idx="262">
                  <c:v>4.5891402787662354</c:v>
                </c:pt>
                <c:pt idx="263">
                  <c:v>4.5595562815937276</c:v>
                </c:pt>
                <c:pt idx="264">
                  <c:v>4.530162998331785</c:v>
                </c:pt>
                <c:pt idx="265">
                  <c:v>4.5009591995388494</c:v>
                </c:pt>
                <c:pt idx="266">
                  <c:v>4.4719436636989789</c:v>
                </c:pt>
                <c:pt idx="267">
                  <c:v>4.4431151771707675</c:v>
                </c:pt>
                <c:pt idx="268">
                  <c:v>4.4144725341365723</c:v>
                </c:pt>
                <c:pt idx="269">
                  <c:v>4.3860145365520831</c:v>
                </c:pt>
                <c:pt idx="270">
                  <c:v>4.3577399940962085</c:v>
                </c:pt>
                <c:pt idx="271">
                  <c:v>4.3296477241212896</c:v>
                </c:pt>
                <c:pt idx="272">
                  <c:v>4.3017365516036357</c:v>
                </c:pt>
                <c:pt idx="273">
                  <c:v>4.2740053090943668</c:v>
                </c:pt>
                <c:pt idx="274">
                  <c:v>4.2464528366705938</c:v>
                </c:pt>
                <c:pt idx="275">
                  <c:v>4.2190779818868949</c:v>
                </c:pt>
                <c:pt idx="276">
                  <c:v>4.1918795997271117</c:v>
                </c:pt>
                <c:pt idx="277">
                  <c:v>4.164856552556464</c:v>
                </c:pt>
                <c:pt idx="278">
                  <c:v>4.1380077100739543</c:v>
                </c:pt>
                <c:pt idx="279">
                  <c:v>4.1113319492651001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E32B-8046-8956-2531CBFAA6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9164584"/>
        <c:axId val="2139170120"/>
      </c:scatterChart>
      <c:valAx>
        <c:axId val="21391645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39170120"/>
        <c:crosses val="autoZero"/>
        <c:crossBetween val="midCat"/>
      </c:valAx>
      <c:valAx>
        <c:axId val="2139170120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layout>
            <c:manualLayout>
              <c:xMode val="edge"/>
              <c:yMode val="edge"/>
              <c:x val="1.5954415954416001E-2"/>
              <c:y val="0.384672066293404"/>
            </c:manualLayout>
          </c:layout>
          <c:overlay val="0"/>
        </c:title>
        <c:numFmt formatCode="0" sourceLinked="1"/>
        <c:majorTickMark val="none"/>
        <c:minorTickMark val="none"/>
        <c:tickLblPos val="nextTo"/>
        <c:crossAx val="2139164584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</a:t>
            </a:r>
            <a:r>
              <a:rPr lang="en-US"/>
              <a:t>Corantijn</a:t>
            </a:r>
            <a:r>
              <a:rPr lang="en-US" baseline="0"/>
              <a:t> </a:t>
            </a:r>
            <a:r>
              <a:rPr lang="en-US"/>
              <a:t>Estuary</a:t>
            </a:r>
          </a:p>
        </c:rich>
      </c:tx>
      <c:layout>
        <c:manualLayout>
          <c:xMode val="edge"/>
          <c:yMode val="edge"/>
          <c:x val="0.25576633690019501"/>
          <c:y val="2.70727436093936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362020773044399"/>
          <c:y val="0.189859161334722"/>
          <c:w val="0.65549731924535104"/>
          <c:h val="0.651058270705409"/>
        </c:manualLayout>
      </c:layout>
      <c:scatterChart>
        <c:scatterStyle val="lineMarker"/>
        <c:varyColors val="0"/>
        <c:ser>
          <c:idx val="0"/>
          <c:order val="0"/>
          <c:tx>
            <c:strRef>
              <c:f>'Corantijn_X-sec'!$C$3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xVal>
            <c:numRef>
              <c:f>'Corantijn_X-sec'!$B$4:$B$24</c:f>
              <c:numCache>
                <c:formatCode>General</c:formatCode>
                <c:ptCount val="21"/>
                <c:pt idx="0">
                  <c:v>0</c:v>
                </c:pt>
                <c:pt idx="1">
                  <c:v>10237</c:v>
                </c:pt>
                <c:pt idx="2">
                  <c:v>12913</c:v>
                </c:pt>
                <c:pt idx="3">
                  <c:v>18000</c:v>
                </c:pt>
                <c:pt idx="4">
                  <c:v>18123</c:v>
                </c:pt>
                <c:pt idx="5">
                  <c:v>23342</c:v>
                </c:pt>
                <c:pt idx="6">
                  <c:v>28557</c:v>
                </c:pt>
                <c:pt idx="7">
                  <c:v>33776</c:v>
                </c:pt>
                <c:pt idx="8">
                  <c:v>38991</c:v>
                </c:pt>
                <c:pt idx="9">
                  <c:v>44363</c:v>
                </c:pt>
                <c:pt idx="10">
                  <c:v>49411</c:v>
                </c:pt>
                <c:pt idx="11">
                  <c:v>54644</c:v>
                </c:pt>
                <c:pt idx="12">
                  <c:v>59860</c:v>
                </c:pt>
                <c:pt idx="13">
                  <c:v>65084</c:v>
                </c:pt>
                <c:pt idx="14">
                  <c:v>69974</c:v>
                </c:pt>
                <c:pt idx="15">
                  <c:v>75034</c:v>
                </c:pt>
                <c:pt idx="16">
                  <c:v>80410</c:v>
                </c:pt>
                <c:pt idx="17">
                  <c:v>85631</c:v>
                </c:pt>
                <c:pt idx="18">
                  <c:v>90845</c:v>
                </c:pt>
                <c:pt idx="19">
                  <c:v>95900</c:v>
                </c:pt>
                <c:pt idx="20">
                  <c:v>101122</c:v>
                </c:pt>
              </c:numCache>
            </c:numRef>
          </c:xVal>
          <c:yVal>
            <c:numRef>
              <c:f>'Corantijn_X-sec'!$C$4:$C$24</c:f>
              <c:numCache>
                <c:formatCode>General</c:formatCode>
                <c:ptCount val="21"/>
                <c:pt idx="0">
                  <c:v>67236</c:v>
                </c:pt>
                <c:pt idx="1">
                  <c:v>41137</c:v>
                </c:pt>
                <c:pt idx="2">
                  <c:v>31924</c:v>
                </c:pt>
                <c:pt idx="4">
                  <c:v>26308</c:v>
                </c:pt>
                <c:pt idx="5">
                  <c:v>24575</c:v>
                </c:pt>
                <c:pt idx="6">
                  <c:v>22017</c:v>
                </c:pt>
                <c:pt idx="7">
                  <c:v>20566</c:v>
                </c:pt>
                <c:pt idx="8">
                  <c:v>18811</c:v>
                </c:pt>
                <c:pt idx="9">
                  <c:v>16163</c:v>
                </c:pt>
                <c:pt idx="10">
                  <c:v>12510</c:v>
                </c:pt>
                <c:pt idx="11">
                  <c:v>15019</c:v>
                </c:pt>
                <c:pt idx="12">
                  <c:v>13739</c:v>
                </c:pt>
                <c:pt idx="13">
                  <c:v>14551</c:v>
                </c:pt>
                <c:pt idx="14">
                  <c:v>10801</c:v>
                </c:pt>
                <c:pt idx="15">
                  <c:v>10526</c:v>
                </c:pt>
                <c:pt idx="16">
                  <c:v>9626</c:v>
                </c:pt>
                <c:pt idx="17">
                  <c:v>9573</c:v>
                </c:pt>
                <c:pt idx="18">
                  <c:v>8226</c:v>
                </c:pt>
                <c:pt idx="19">
                  <c:v>7069</c:v>
                </c:pt>
                <c:pt idx="20">
                  <c:v>7029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6FA-444B-BD38-9C0AFD502F87}"/>
            </c:ext>
          </c:extLst>
        </c:ser>
        <c:ser>
          <c:idx val="1"/>
          <c:order val="1"/>
          <c:tx>
            <c:strRef>
              <c:f>'Corantijn_X-sec'!$D$3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'Corantijn_X-sec'!$B$4:$B$24</c:f>
              <c:numCache>
                <c:formatCode>General</c:formatCode>
                <c:ptCount val="21"/>
                <c:pt idx="0">
                  <c:v>0</c:v>
                </c:pt>
                <c:pt idx="1">
                  <c:v>10237</c:v>
                </c:pt>
                <c:pt idx="2">
                  <c:v>12913</c:v>
                </c:pt>
                <c:pt idx="3">
                  <c:v>18000</c:v>
                </c:pt>
                <c:pt idx="4">
                  <c:v>18123</c:v>
                </c:pt>
                <c:pt idx="5">
                  <c:v>23342</c:v>
                </c:pt>
                <c:pt idx="6">
                  <c:v>28557</c:v>
                </c:pt>
                <c:pt idx="7">
                  <c:v>33776</c:v>
                </c:pt>
                <c:pt idx="8">
                  <c:v>38991</c:v>
                </c:pt>
                <c:pt idx="9">
                  <c:v>44363</c:v>
                </c:pt>
                <c:pt idx="10">
                  <c:v>49411</c:v>
                </c:pt>
                <c:pt idx="11">
                  <c:v>54644</c:v>
                </c:pt>
                <c:pt idx="12">
                  <c:v>59860</c:v>
                </c:pt>
                <c:pt idx="13">
                  <c:v>65084</c:v>
                </c:pt>
                <c:pt idx="14">
                  <c:v>69974</c:v>
                </c:pt>
                <c:pt idx="15">
                  <c:v>75034</c:v>
                </c:pt>
                <c:pt idx="16">
                  <c:v>80410</c:v>
                </c:pt>
                <c:pt idx="17">
                  <c:v>85631</c:v>
                </c:pt>
                <c:pt idx="18">
                  <c:v>90845</c:v>
                </c:pt>
                <c:pt idx="19">
                  <c:v>95900</c:v>
                </c:pt>
                <c:pt idx="20">
                  <c:v>101122</c:v>
                </c:pt>
              </c:numCache>
            </c:numRef>
          </c:xVal>
          <c:yVal>
            <c:numRef>
              <c:f>'Corantijn_X-sec'!$D$4:$D$24</c:f>
              <c:numCache>
                <c:formatCode>General</c:formatCode>
                <c:ptCount val="21"/>
                <c:pt idx="1">
                  <c:v>12196</c:v>
                </c:pt>
                <c:pt idx="2">
                  <c:v>8520</c:v>
                </c:pt>
                <c:pt idx="4">
                  <c:v>6323</c:v>
                </c:pt>
                <c:pt idx="5">
                  <c:v>4314</c:v>
                </c:pt>
                <c:pt idx="6">
                  <c:v>4473</c:v>
                </c:pt>
                <c:pt idx="7">
                  <c:v>4178</c:v>
                </c:pt>
                <c:pt idx="8">
                  <c:v>3232</c:v>
                </c:pt>
                <c:pt idx="9">
                  <c:v>2160</c:v>
                </c:pt>
                <c:pt idx="10">
                  <c:v>1895</c:v>
                </c:pt>
                <c:pt idx="11">
                  <c:v>2092</c:v>
                </c:pt>
                <c:pt idx="12">
                  <c:v>1797</c:v>
                </c:pt>
                <c:pt idx="13">
                  <c:v>1679</c:v>
                </c:pt>
                <c:pt idx="14">
                  <c:v>1413</c:v>
                </c:pt>
                <c:pt idx="15">
                  <c:v>1292</c:v>
                </c:pt>
                <c:pt idx="16">
                  <c:v>1133</c:v>
                </c:pt>
                <c:pt idx="17">
                  <c:v>1305</c:v>
                </c:pt>
                <c:pt idx="18">
                  <c:v>1145</c:v>
                </c:pt>
                <c:pt idx="19">
                  <c:v>886</c:v>
                </c:pt>
                <c:pt idx="20">
                  <c:v>900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6FA-444B-BD38-9C0AFD502F87}"/>
            </c:ext>
          </c:extLst>
        </c:ser>
        <c:ser>
          <c:idx val="2"/>
          <c:order val="2"/>
          <c:tx>
            <c:v>Depth, h (m)</c:v>
          </c:tx>
          <c:spPr>
            <a:ln w="28575">
              <a:noFill/>
            </a:ln>
          </c:spPr>
          <c:xVal>
            <c:numRef>
              <c:f>'Corantijn_X-sec'!$B$4:$B$24</c:f>
              <c:numCache>
                <c:formatCode>General</c:formatCode>
                <c:ptCount val="21"/>
                <c:pt idx="0">
                  <c:v>0</c:v>
                </c:pt>
                <c:pt idx="1">
                  <c:v>10237</c:v>
                </c:pt>
                <c:pt idx="2">
                  <c:v>12913</c:v>
                </c:pt>
                <c:pt idx="3">
                  <c:v>18000</c:v>
                </c:pt>
                <c:pt idx="4">
                  <c:v>18123</c:v>
                </c:pt>
                <c:pt idx="5">
                  <c:v>23342</c:v>
                </c:pt>
                <c:pt idx="6">
                  <c:v>28557</c:v>
                </c:pt>
                <c:pt idx="7">
                  <c:v>33776</c:v>
                </c:pt>
                <c:pt idx="8">
                  <c:v>38991</c:v>
                </c:pt>
                <c:pt idx="9">
                  <c:v>44363</c:v>
                </c:pt>
                <c:pt idx="10">
                  <c:v>49411</c:v>
                </c:pt>
                <c:pt idx="11">
                  <c:v>54644</c:v>
                </c:pt>
                <c:pt idx="12">
                  <c:v>59860</c:v>
                </c:pt>
                <c:pt idx="13">
                  <c:v>65084</c:v>
                </c:pt>
                <c:pt idx="14">
                  <c:v>69974</c:v>
                </c:pt>
                <c:pt idx="15">
                  <c:v>75034</c:v>
                </c:pt>
                <c:pt idx="16">
                  <c:v>80410</c:v>
                </c:pt>
                <c:pt idx="17">
                  <c:v>85631</c:v>
                </c:pt>
                <c:pt idx="18">
                  <c:v>90845</c:v>
                </c:pt>
                <c:pt idx="19">
                  <c:v>95900</c:v>
                </c:pt>
                <c:pt idx="20">
                  <c:v>101122</c:v>
                </c:pt>
              </c:numCache>
            </c:numRef>
          </c:xVal>
          <c:yVal>
            <c:numRef>
              <c:f>'Corantijn_X-sec'!$E$4:$E$24</c:f>
              <c:numCache>
                <c:formatCode>0.00</c:formatCode>
                <c:ptCount val="21"/>
                <c:pt idx="1">
                  <c:v>3.3729911446375862</c:v>
                </c:pt>
                <c:pt idx="2">
                  <c:v>3.7469483568075117</c:v>
                </c:pt>
                <c:pt idx="4">
                  <c:v>4.1606832199905108</c:v>
                </c:pt>
                <c:pt idx="5">
                  <c:v>5.6965693092257768</c:v>
                </c:pt>
                <c:pt idx="6">
                  <c:v>4.9221998658618373</c:v>
                </c:pt>
                <c:pt idx="7">
                  <c:v>4.9224509334609863</c:v>
                </c:pt>
                <c:pt idx="8">
                  <c:v>5.8202351485148514</c:v>
                </c:pt>
                <c:pt idx="9">
                  <c:v>7.4828703703703701</c:v>
                </c:pt>
                <c:pt idx="10">
                  <c:v>6.6015831134564644</c:v>
                </c:pt>
                <c:pt idx="11">
                  <c:v>7.1792543021032502</c:v>
                </c:pt>
                <c:pt idx="12">
                  <c:v>7.6455203116304951</c:v>
                </c:pt>
                <c:pt idx="13">
                  <c:v>8.6664681357951157</c:v>
                </c:pt>
                <c:pt idx="14">
                  <c:v>7.644019815994338</c:v>
                </c:pt>
                <c:pt idx="15">
                  <c:v>8.1470588235294112</c:v>
                </c:pt>
                <c:pt idx="16">
                  <c:v>8.4960282436010583</c:v>
                </c:pt>
                <c:pt idx="17">
                  <c:v>7.3356321839080456</c:v>
                </c:pt>
                <c:pt idx="18">
                  <c:v>7.1842794759825326</c:v>
                </c:pt>
                <c:pt idx="19">
                  <c:v>7.9785553047404063</c:v>
                </c:pt>
                <c:pt idx="20">
                  <c:v>7.81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6FA-444B-BD38-9C0AFD502F87}"/>
            </c:ext>
          </c:extLst>
        </c:ser>
        <c:ser>
          <c:idx val="3"/>
          <c:order val="3"/>
          <c:spPr>
            <a:ln w="28575">
              <a:solidFill>
                <a:srgbClr val="9B3937"/>
              </a:solidFill>
            </a:ln>
          </c:spPr>
          <c:marker>
            <c:symbol val="none"/>
          </c:marker>
          <c:xVal>
            <c:numRef>
              <c:f>'Corantijn_X-sec'!$B$4:$B$24</c:f>
              <c:numCache>
                <c:formatCode>General</c:formatCode>
                <c:ptCount val="21"/>
                <c:pt idx="0">
                  <c:v>0</c:v>
                </c:pt>
                <c:pt idx="1">
                  <c:v>10237</c:v>
                </c:pt>
                <c:pt idx="2">
                  <c:v>12913</c:v>
                </c:pt>
                <c:pt idx="3">
                  <c:v>18000</c:v>
                </c:pt>
                <c:pt idx="4">
                  <c:v>18123</c:v>
                </c:pt>
                <c:pt idx="5">
                  <c:v>23342</c:v>
                </c:pt>
                <c:pt idx="6">
                  <c:v>28557</c:v>
                </c:pt>
                <c:pt idx="7">
                  <c:v>33776</c:v>
                </c:pt>
                <c:pt idx="8">
                  <c:v>38991</c:v>
                </c:pt>
                <c:pt idx="9">
                  <c:v>44363</c:v>
                </c:pt>
                <c:pt idx="10">
                  <c:v>49411</c:v>
                </c:pt>
                <c:pt idx="11">
                  <c:v>54644</c:v>
                </c:pt>
                <c:pt idx="12">
                  <c:v>59860</c:v>
                </c:pt>
                <c:pt idx="13">
                  <c:v>65084</c:v>
                </c:pt>
                <c:pt idx="14">
                  <c:v>69974</c:v>
                </c:pt>
                <c:pt idx="15">
                  <c:v>75034</c:v>
                </c:pt>
                <c:pt idx="16">
                  <c:v>80410</c:v>
                </c:pt>
                <c:pt idx="17">
                  <c:v>85631</c:v>
                </c:pt>
                <c:pt idx="18">
                  <c:v>90845</c:v>
                </c:pt>
                <c:pt idx="19">
                  <c:v>95900</c:v>
                </c:pt>
                <c:pt idx="20">
                  <c:v>101122</c:v>
                </c:pt>
              </c:numCache>
            </c:numRef>
          </c:xVal>
          <c:yVal>
            <c:numRef>
              <c:f>'Corantijn_X-sec'!$G$4:$G$24</c:f>
              <c:numCache>
                <c:formatCode>0</c:formatCode>
                <c:ptCount val="21"/>
                <c:pt idx="0">
                  <c:v>30000</c:v>
                </c:pt>
                <c:pt idx="1">
                  <c:v>10777.896123762437</c:v>
                </c:pt>
                <c:pt idx="2">
                  <c:v>8247.3949072435553</c:v>
                </c:pt>
                <c:pt idx="3">
                  <c:v>4958.9666466475956</c:v>
                </c:pt>
                <c:pt idx="4">
                  <c:v>4946.1015084258433</c:v>
                </c:pt>
                <c:pt idx="5">
                  <c:v>4436.5210657317321</c:v>
                </c:pt>
                <c:pt idx="6">
                  <c:v>3979.772640753607</c:v>
                </c:pt>
                <c:pt idx="7">
                  <c:v>3569.7498580342581</c:v>
                </c:pt>
                <c:pt idx="8">
                  <c:v>3202.2372054252005</c:v>
                </c:pt>
                <c:pt idx="9">
                  <c:v>2863.180373087494</c:v>
                </c:pt>
                <c:pt idx="10">
                  <c:v>2577.3619063619549</c:v>
                </c:pt>
                <c:pt idx="11">
                  <c:v>2311.1506688621807</c:v>
                </c:pt>
                <c:pt idx="12">
                  <c:v>2073.1700457086949</c:v>
                </c:pt>
                <c:pt idx="13">
                  <c:v>1859.3845122285484</c:v>
                </c:pt>
                <c:pt idx="14">
                  <c:v>1679.2890604714592</c:v>
                </c:pt>
                <c:pt idx="15">
                  <c:v>1511.2752924094873</c:v>
                </c:pt>
                <c:pt idx="16">
                  <c:v>1351.1469966808752</c:v>
                </c:pt>
                <c:pt idx="17">
                  <c:v>1211.8923039345177</c:v>
                </c:pt>
                <c:pt idx="18">
                  <c:v>1087.1482958504821</c:v>
                </c:pt>
                <c:pt idx="19">
                  <c:v>978.48044751986481</c:v>
                </c:pt>
                <c:pt idx="20">
                  <c:v>877.61599784040197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6FA-444B-BD38-9C0AFD502F87}"/>
            </c:ext>
          </c:extLst>
        </c:ser>
        <c:ser>
          <c:idx val="4"/>
          <c:order val="4"/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'Corantijn_X-sec'!$B$4:$B$24</c:f>
              <c:numCache>
                <c:formatCode>General</c:formatCode>
                <c:ptCount val="21"/>
                <c:pt idx="0">
                  <c:v>0</c:v>
                </c:pt>
                <c:pt idx="1">
                  <c:v>10237</c:v>
                </c:pt>
                <c:pt idx="2">
                  <c:v>12913</c:v>
                </c:pt>
                <c:pt idx="3">
                  <c:v>18000</c:v>
                </c:pt>
                <c:pt idx="4">
                  <c:v>18123</c:v>
                </c:pt>
                <c:pt idx="5">
                  <c:v>23342</c:v>
                </c:pt>
                <c:pt idx="6">
                  <c:v>28557</c:v>
                </c:pt>
                <c:pt idx="7">
                  <c:v>33776</c:v>
                </c:pt>
                <c:pt idx="8">
                  <c:v>38991</c:v>
                </c:pt>
                <c:pt idx="9">
                  <c:v>44363</c:v>
                </c:pt>
                <c:pt idx="10">
                  <c:v>49411</c:v>
                </c:pt>
                <c:pt idx="11">
                  <c:v>54644</c:v>
                </c:pt>
                <c:pt idx="12">
                  <c:v>59860</c:v>
                </c:pt>
                <c:pt idx="13">
                  <c:v>65084</c:v>
                </c:pt>
                <c:pt idx="14">
                  <c:v>69974</c:v>
                </c:pt>
                <c:pt idx="15">
                  <c:v>75034</c:v>
                </c:pt>
                <c:pt idx="16">
                  <c:v>80410</c:v>
                </c:pt>
                <c:pt idx="17">
                  <c:v>85631</c:v>
                </c:pt>
                <c:pt idx="18">
                  <c:v>90845</c:v>
                </c:pt>
                <c:pt idx="19">
                  <c:v>95900</c:v>
                </c:pt>
                <c:pt idx="20">
                  <c:v>101122</c:v>
                </c:pt>
              </c:numCache>
            </c:numRef>
          </c:xVal>
          <c:yVal>
            <c:numRef>
              <c:f>'Corantijn_X-sec'!$F$4:$F$24</c:f>
              <c:numCache>
                <c:formatCode>0</c:formatCode>
                <c:ptCount val="21"/>
                <c:pt idx="0">
                  <c:v>69000</c:v>
                </c:pt>
                <c:pt idx="1">
                  <c:v>40258.333701322212</c:v>
                </c:pt>
                <c:pt idx="2">
                  <c:v>34969.453583142989</c:v>
                </c:pt>
                <c:pt idx="3">
                  <c:v>26755.447127446419</c:v>
                </c:pt>
                <c:pt idx="4">
                  <c:v>26703.918750199449</c:v>
                </c:pt>
                <c:pt idx="5">
                  <c:v>24612.721644971494</c:v>
                </c:pt>
                <c:pt idx="6">
                  <c:v>22686.705095696761</c:v>
                </c:pt>
                <c:pt idx="7">
                  <c:v>20910.097981696796</c:v>
                </c:pt>
                <c:pt idx="8">
                  <c:v>19273.822427102361</c:v>
                </c:pt>
                <c:pt idx="9">
                  <c:v>17722.062358189814</c:v>
                </c:pt>
                <c:pt idx="10">
                  <c:v>16377.940277060135</c:v>
                </c:pt>
                <c:pt idx="11">
                  <c:v>15092.073908797578</c:v>
                </c:pt>
                <c:pt idx="12">
                  <c:v>13910.85818127114</c:v>
                </c:pt>
                <c:pt idx="13">
                  <c:v>12820.490346358616</c:v>
                </c:pt>
                <c:pt idx="14">
                  <c:v>11877.412050146686</c:v>
                </c:pt>
                <c:pt idx="15">
                  <c:v>10974.517004672867</c:v>
                </c:pt>
                <c:pt idx="16">
                  <c:v>10090.31395464368</c:v>
                </c:pt>
                <c:pt idx="17">
                  <c:v>9299.8458458518871</c:v>
                </c:pt>
                <c:pt idx="18">
                  <c:v>8572.2399910345775</c:v>
                </c:pt>
                <c:pt idx="19">
                  <c:v>7921.215761670077</c:v>
                </c:pt>
                <c:pt idx="20">
                  <c:v>7300.559209832024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E6FA-444B-BD38-9C0AFD502F87}"/>
            </c:ext>
          </c:extLst>
        </c:ser>
        <c:ser>
          <c:idx val="5"/>
          <c:order val="5"/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'Corantijn_X-sec'!$B$4:$B$24</c:f>
              <c:numCache>
                <c:formatCode>General</c:formatCode>
                <c:ptCount val="21"/>
                <c:pt idx="0">
                  <c:v>0</c:v>
                </c:pt>
                <c:pt idx="1">
                  <c:v>10237</c:v>
                </c:pt>
                <c:pt idx="2">
                  <c:v>12913</c:v>
                </c:pt>
                <c:pt idx="3">
                  <c:v>18000</c:v>
                </c:pt>
                <c:pt idx="4">
                  <c:v>18123</c:v>
                </c:pt>
                <c:pt idx="5">
                  <c:v>23342</c:v>
                </c:pt>
                <c:pt idx="6">
                  <c:v>28557</c:v>
                </c:pt>
                <c:pt idx="7">
                  <c:v>33776</c:v>
                </c:pt>
                <c:pt idx="8">
                  <c:v>38991</c:v>
                </c:pt>
                <c:pt idx="9">
                  <c:v>44363</c:v>
                </c:pt>
                <c:pt idx="10">
                  <c:v>49411</c:v>
                </c:pt>
                <c:pt idx="11">
                  <c:v>54644</c:v>
                </c:pt>
                <c:pt idx="12">
                  <c:v>59860</c:v>
                </c:pt>
                <c:pt idx="13">
                  <c:v>65084</c:v>
                </c:pt>
                <c:pt idx="14">
                  <c:v>69974</c:v>
                </c:pt>
                <c:pt idx="15">
                  <c:v>75034</c:v>
                </c:pt>
                <c:pt idx="16">
                  <c:v>80410</c:v>
                </c:pt>
                <c:pt idx="17">
                  <c:v>85631</c:v>
                </c:pt>
                <c:pt idx="18">
                  <c:v>90845</c:v>
                </c:pt>
                <c:pt idx="19">
                  <c:v>95900</c:v>
                </c:pt>
                <c:pt idx="20">
                  <c:v>101122</c:v>
                </c:pt>
              </c:numCache>
            </c:numRef>
          </c:xVal>
          <c:yVal>
            <c:numRef>
              <c:f>'Corantijn_X-sec'!$H$4:$H$24</c:f>
              <c:numCache>
                <c:formatCode>0.00</c:formatCode>
                <c:ptCount val="21"/>
                <c:pt idx="0">
                  <c:v>2.2999999999999998</c:v>
                </c:pt>
                <c:pt idx="1">
                  <c:v>3.7352682971737994</c:v>
                </c:pt>
                <c:pt idx="2">
                  <c:v>4.2400605253459949</c:v>
                </c:pt>
                <c:pt idx="3">
                  <c:v>5.3953674291263631</c:v>
                </c:pt>
                <c:pt idx="4">
                  <c:v>5.3989831597084015</c:v>
                </c:pt>
                <c:pt idx="5">
                  <c:v>5.5477526828585058</c:v>
                </c:pt>
                <c:pt idx="6">
                  <c:v>5.7005028034467875</c:v>
                </c:pt>
                <c:pt idx="7">
                  <c:v>5.8575807306597349</c:v>
                </c:pt>
                <c:pt idx="8">
                  <c:v>6.0188615616759531</c:v>
                </c:pt>
                <c:pt idx="9">
                  <c:v>6.1896423029329899</c:v>
                </c:pt>
                <c:pt idx="10">
                  <c:v>6.3545364881171178</c:v>
                </c:pt>
                <c:pt idx="11">
                  <c:v>6.5301125158697104</c:v>
                </c:pt>
                <c:pt idx="12">
                  <c:v>6.7099455783019648</c:v>
                </c:pt>
                <c:pt idx="13">
                  <c:v>6.8950183579795095</c:v>
                </c:pt>
                <c:pt idx="14">
                  <c:v>7.07288121487084</c:v>
                </c:pt>
                <c:pt idx="15">
                  <c:v>7.2617590321189933</c:v>
                </c:pt>
                <c:pt idx="16">
                  <c:v>7.4679616499394781</c:v>
                </c:pt>
                <c:pt idx="17">
                  <c:v>7.6738220183914843</c:v>
                </c:pt>
                <c:pt idx="18">
                  <c:v>7.885069611711498</c:v>
                </c:pt>
                <c:pt idx="19">
                  <c:v>8.095425699867409</c:v>
                </c:pt>
                <c:pt idx="20">
                  <c:v>8.3186259455125153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E6FA-444B-BD38-9C0AFD502F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9255352"/>
        <c:axId val="2139260888"/>
      </c:scatterChart>
      <c:valAx>
        <c:axId val="21392553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39260888"/>
        <c:crosses val="autoZero"/>
        <c:crossBetween val="midCat"/>
      </c:valAx>
      <c:valAx>
        <c:axId val="2139260888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39255352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Sinnamary </a:t>
            </a:r>
            <a:r>
              <a:rPr lang="en-US"/>
              <a:t>Estuary</a:t>
            </a:r>
          </a:p>
        </c:rich>
      </c:tx>
      <c:layout>
        <c:manualLayout>
          <c:xMode val="edge"/>
          <c:yMode val="edge"/>
          <c:x val="0.242091123224981"/>
          <c:y val="2.70727436093936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362020773044399"/>
          <c:y val="0.189859161334722"/>
          <c:w val="0.65549731924535104"/>
          <c:h val="0.651058270705409"/>
        </c:manualLayout>
      </c:layout>
      <c:scatterChart>
        <c:scatterStyle val="lineMarker"/>
        <c:varyColors val="0"/>
        <c:ser>
          <c:idx val="0"/>
          <c:order val="0"/>
          <c:tx>
            <c:strRef>
              <c:f>'Sinnamary_X-sec'!$C$3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xVal>
            <c:numRef>
              <c:f>'Sinnamary_X-sec'!$B$4:$B$26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1000</c:v>
                </c:pt>
                <c:pt idx="2">
                  <c:v>1750</c:v>
                </c:pt>
                <c:pt idx="3">
                  <c:v>2700</c:v>
                </c:pt>
                <c:pt idx="4">
                  <c:v>3000</c:v>
                </c:pt>
                <c:pt idx="5">
                  <c:v>4000</c:v>
                </c:pt>
                <c:pt idx="6">
                  <c:v>5000</c:v>
                </c:pt>
                <c:pt idx="7">
                  <c:v>5580</c:v>
                </c:pt>
                <c:pt idx="8">
                  <c:v>7000</c:v>
                </c:pt>
                <c:pt idx="9">
                  <c:v>7850</c:v>
                </c:pt>
                <c:pt idx="10">
                  <c:v>9000</c:v>
                </c:pt>
                <c:pt idx="11">
                  <c:v>9700</c:v>
                </c:pt>
                <c:pt idx="12">
                  <c:v>10800</c:v>
                </c:pt>
                <c:pt idx="13">
                  <c:v>11500</c:v>
                </c:pt>
                <c:pt idx="14">
                  <c:v>12500</c:v>
                </c:pt>
                <c:pt idx="15">
                  <c:v>13100</c:v>
                </c:pt>
                <c:pt idx="16">
                  <c:v>13750</c:v>
                </c:pt>
                <c:pt idx="17">
                  <c:v>14550</c:v>
                </c:pt>
                <c:pt idx="18">
                  <c:v>15150</c:v>
                </c:pt>
                <c:pt idx="19">
                  <c:v>16000</c:v>
                </c:pt>
                <c:pt idx="20">
                  <c:v>16750</c:v>
                </c:pt>
                <c:pt idx="21">
                  <c:v>17380</c:v>
                </c:pt>
                <c:pt idx="22">
                  <c:v>18630</c:v>
                </c:pt>
              </c:numCache>
            </c:numRef>
          </c:xVal>
          <c:yVal>
            <c:numRef>
              <c:f>'Sinnamary_X-sec'!$C$4:$C$26</c:f>
              <c:numCache>
                <c:formatCode>General</c:formatCode>
                <c:ptCount val="23"/>
                <c:pt idx="0">
                  <c:v>3500</c:v>
                </c:pt>
                <c:pt idx="1">
                  <c:v>2400</c:v>
                </c:pt>
                <c:pt idx="2">
                  <c:v>1315</c:v>
                </c:pt>
                <c:pt idx="4">
                  <c:v>1140</c:v>
                </c:pt>
                <c:pt idx="5">
                  <c:v>823</c:v>
                </c:pt>
                <c:pt idx="6">
                  <c:v>1087</c:v>
                </c:pt>
                <c:pt idx="7">
                  <c:v>861</c:v>
                </c:pt>
                <c:pt idx="8">
                  <c:v>965</c:v>
                </c:pt>
                <c:pt idx="9">
                  <c:v>1107</c:v>
                </c:pt>
                <c:pt idx="10">
                  <c:v>981</c:v>
                </c:pt>
                <c:pt idx="11">
                  <c:v>1385</c:v>
                </c:pt>
                <c:pt idx="12">
                  <c:v>923</c:v>
                </c:pt>
                <c:pt idx="13">
                  <c:v>860</c:v>
                </c:pt>
                <c:pt idx="14">
                  <c:v>845</c:v>
                </c:pt>
                <c:pt idx="15">
                  <c:v>954</c:v>
                </c:pt>
                <c:pt idx="16">
                  <c:v>979</c:v>
                </c:pt>
                <c:pt idx="17">
                  <c:v>1206</c:v>
                </c:pt>
                <c:pt idx="18">
                  <c:v>680</c:v>
                </c:pt>
                <c:pt idx="19">
                  <c:v>938</c:v>
                </c:pt>
                <c:pt idx="20">
                  <c:v>792</c:v>
                </c:pt>
                <c:pt idx="21">
                  <c:v>770</c:v>
                </c:pt>
                <c:pt idx="22">
                  <c:v>648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976-1344-9AAF-C2456816A7FD}"/>
            </c:ext>
          </c:extLst>
        </c:ser>
        <c:ser>
          <c:idx val="1"/>
          <c:order val="1"/>
          <c:tx>
            <c:strRef>
              <c:f>'Sinnamary_X-sec'!$D$3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'Sinnamary_X-sec'!$B$4:$B$26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1000</c:v>
                </c:pt>
                <c:pt idx="2">
                  <c:v>1750</c:v>
                </c:pt>
                <c:pt idx="3">
                  <c:v>2700</c:v>
                </c:pt>
                <c:pt idx="4">
                  <c:v>3000</c:v>
                </c:pt>
                <c:pt idx="5">
                  <c:v>4000</c:v>
                </c:pt>
                <c:pt idx="6">
                  <c:v>5000</c:v>
                </c:pt>
                <c:pt idx="7">
                  <c:v>5580</c:v>
                </c:pt>
                <c:pt idx="8">
                  <c:v>7000</c:v>
                </c:pt>
                <c:pt idx="9">
                  <c:v>7850</c:v>
                </c:pt>
                <c:pt idx="10">
                  <c:v>9000</c:v>
                </c:pt>
                <c:pt idx="11">
                  <c:v>9700</c:v>
                </c:pt>
                <c:pt idx="12">
                  <c:v>10800</c:v>
                </c:pt>
                <c:pt idx="13">
                  <c:v>11500</c:v>
                </c:pt>
                <c:pt idx="14">
                  <c:v>12500</c:v>
                </c:pt>
                <c:pt idx="15">
                  <c:v>13100</c:v>
                </c:pt>
                <c:pt idx="16">
                  <c:v>13750</c:v>
                </c:pt>
                <c:pt idx="17">
                  <c:v>14550</c:v>
                </c:pt>
                <c:pt idx="18">
                  <c:v>15150</c:v>
                </c:pt>
                <c:pt idx="19">
                  <c:v>16000</c:v>
                </c:pt>
                <c:pt idx="20">
                  <c:v>16750</c:v>
                </c:pt>
                <c:pt idx="21">
                  <c:v>17380</c:v>
                </c:pt>
                <c:pt idx="22">
                  <c:v>18630</c:v>
                </c:pt>
              </c:numCache>
            </c:numRef>
          </c:xVal>
          <c:yVal>
            <c:numRef>
              <c:f>'Sinnamary_X-sec'!$D$4:$D$26</c:f>
              <c:numCache>
                <c:formatCode>General</c:formatCode>
                <c:ptCount val="23"/>
                <c:pt idx="0">
                  <c:v>2100</c:v>
                </c:pt>
                <c:pt idx="1">
                  <c:v>1500</c:v>
                </c:pt>
                <c:pt idx="2">
                  <c:v>810</c:v>
                </c:pt>
                <c:pt idx="4">
                  <c:v>403</c:v>
                </c:pt>
                <c:pt idx="5">
                  <c:v>391</c:v>
                </c:pt>
                <c:pt idx="6">
                  <c:v>505</c:v>
                </c:pt>
                <c:pt idx="7">
                  <c:v>407</c:v>
                </c:pt>
                <c:pt idx="8">
                  <c:v>330</c:v>
                </c:pt>
                <c:pt idx="9">
                  <c:v>470</c:v>
                </c:pt>
                <c:pt idx="10">
                  <c:v>266</c:v>
                </c:pt>
                <c:pt idx="11">
                  <c:v>315</c:v>
                </c:pt>
                <c:pt idx="12">
                  <c:v>172</c:v>
                </c:pt>
                <c:pt idx="13">
                  <c:v>156</c:v>
                </c:pt>
                <c:pt idx="14">
                  <c:v>131</c:v>
                </c:pt>
                <c:pt idx="15">
                  <c:v>216</c:v>
                </c:pt>
                <c:pt idx="16">
                  <c:v>205</c:v>
                </c:pt>
                <c:pt idx="17">
                  <c:v>220</c:v>
                </c:pt>
                <c:pt idx="18">
                  <c:v>111</c:v>
                </c:pt>
                <c:pt idx="19">
                  <c:v>170</c:v>
                </c:pt>
                <c:pt idx="20">
                  <c:v>150</c:v>
                </c:pt>
                <c:pt idx="21">
                  <c:v>146</c:v>
                </c:pt>
                <c:pt idx="22">
                  <c:v>126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976-1344-9AAF-C2456816A7FD}"/>
            </c:ext>
          </c:extLst>
        </c:ser>
        <c:ser>
          <c:idx val="2"/>
          <c:order val="2"/>
          <c:tx>
            <c:strRef>
              <c:f>'Sinnamary_X-sec'!$E$3</c:f>
              <c:strCache>
                <c:ptCount val="1"/>
                <c:pt idx="0">
                  <c:v>Depth, h (m)</c:v>
                </c:pt>
              </c:strCache>
            </c:strRef>
          </c:tx>
          <c:spPr>
            <a:ln w="28575">
              <a:noFill/>
            </a:ln>
          </c:spPr>
          <c:xVal>
            <c:numRef>
              <c:f>'Sinnamary_X-sec'!$B$4:$B$26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1000</c:v>
                </c:pt>
                <c:pt idx="2">
                  <c:v>1750</c:v>
                </c:pt>
                <c:pt idx="3">
                  <c:v>2700</c:v>
                </c:pt>
                <c:pt idx="4">
                  <c:v>3000</c:v>
                </c:pt>
                <c:pt idx="5">
                  <c:v>4000</c:v>
                </c:pt>
                <c:pt idx="6">
                  <c:v>5000</c:v>
                </c:pt>
                <c:pt idx="7">
                  <c:v>5580</c:v>
                </c:pt>
                <c:pt idx="8">
                  <c:v>7000</c:v>
                </c:pt>
                <c:pt idx="9">
                  <c:v>7850</c:v>
                </c:pt>
                <c:pt idx="10">
                  <c:v>9000</c:v>
                </c:pt>
                <c:pt idx="11">
                  <c:v>9700</c:v>
                </c:pt>
                <c:pt idx="12">
                  <c:v>10800</c:v>
                </c:pt>
                <c:pt idx="13">
                  <c:v>11500</c:v>
                </c:pt>
                <c:pt idx="14">
                  <c:v>12500</c:v>
                </c:pt>
                <c:pt idx="15">
                  <c:v>13100</c:v>
                </c:pt>
                <c:pt idx="16">
                  <c:v>13750</c:v>
                </c:pt>
                <c:pt idx="17">
                  <c:v>14550</c:v>
                </c:pt>
                <c:pt idx="18">
                  <c:v>15150</c:v>
                </c:pt>
                <c:pt idx="19">
                  <c:v>16000</c:v>
                </c:pt>
                <c:pt idx="20">
                  <c:v>16750</c:v>
                </c:pt>
                <c:pt idx="21">
                  <c:v>17380</c:v>
                </c:pt>
                <c:pt idx="22">
                  <c:v>18630</c:v>
                </c:pt>
              </c:numCache>
            </c:numRef>
          </c:xVal>
          <c:yVal>
            <c:numRef>
              <c:f>'Sinnamary_X-sec'!$E$4:$E$26</c:f>
              <c:numCache>
                <c:formatCode>0.0</c:formatCode>
                <c:ptCount val="23"/>
                <c:pt idx="0">
                  <c:v>1.6666666666666667</c:v>
                </c:pt>
                <c:pt idx="1">
                  <c:v>1.6</c:v>
                </c:pt>
                <c:pt idx="2">
                  <c:v>1.6234567901234569</c:v>
                </c:pt>
                <c:pt idx="4">
                  <c:v>2.8287841191066998</c:v>
                </c:pt>
                <c:pt idx="5">
                  <c:v>2.1048593350383631</c:v>
                </c:pt>
                <c:pt idx="6">
                  <c:v>2.1524752475247526</c:v>
                </c:pt>
                <c:pt idx="7">
                  <c:v>2.1154791154791153</c:v>
                </c:pt>
                <c:pt idx="8">
                  <c:v>2.9242424242424243</c:v>
                </c:pt>
                <c:pt idx="9">
                  <c:v>2.3553191489361702</c:v>
                </c:pt>
                <c:pt idx="10">
                  <c:v>3.6879699248120299</c:v>
                </c:pt>
                <c:pt idx="11">
                  <c:v>4.3968253968253972</c:v>
                </c:pt>
                <c:pt idx="12">
                  <c:v>5.3662790697674421</c:v>
                </c:pt>
                <c:pt idx="13">
                  <c:v>5.5128205128205128</c:v>
                </c:pt>
                <c:pt idx="14">
                  <c:v>6.4503816793893129</c:v>
                </c:pt>
                <c:pt idx="15">
                  <c:v>4.416666666666667</c:v>
                </c:pt>
                <c:pt idx="16">
                  <c:v>4.7756097560975608</c:v>
                </c:pt>
                <c:pt idx="17">
                  <c:v>5.4818181818181815</c:v>
                </c:pt>
                <c:pt idx="18">
                  <c:v>6.1261261261261257</c:v>
                </c:pt>
                <c:pt idx="19">
                  <c:v>5.5176470588235293</c:v>
                </c:pt>
                <c:pt idx="20">
                  <c:v>5.28</c:v>
                </c:pt>
                <c:pt idx="21">
                  <c:v>5.2739726027397262</c:v>
                </c:pt>
                <c:pt idx="22" formatCode="General">
                  <c:v>5.0999999999999996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976-1344-9AAF-C2456816A7FD}"/>
            </c:ext>
          </c:extLst>
        </c:ser>
        <c:ser>
          <c:idx val="3"/>
          <c:order val="3"/>
          <c:tx>
            <c:strRef>
              <c:f>'Sinnamary_X-sec'!$G$3</c:f>
              <c:strCache>
                <c:ptCount val="1"/>
                <c:pt idx="0">
                  <c:v>Fit Width</c:v>
                </c:pt>
              </c:strCache>
            </c:strRef>
          </c:tx>
          <c:spPr>
            <a:ln w="28575">
              <a:solidFill>
                <a:srgbClr val="9B3937"/>
              </a:solidFill>
            </a:ln>
          </c:spPr>
          <c:marker>
            <c:symbol val="none"/>
          </c:marker>
          <c:xVal>
            <c:numRef>
              <c:f>'Sinnamary_X-sec'!$B$4:$B$26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1000</c:v>
                </c:pt>
                <c:pt idx="2">
                  <c:v>1750</c:v>
                </c:pt>
                <c:pt idx="3">
                  <c:v>2700</c:v>
                </c:pt>
                <c:pt idx="4">
                  <c:v>3000</c:v>
                </c:pt>
                <c:pt idx="5">
                  <c:v>4000</c:v>
                </c:pt>
                <c:pt idx="6">
                  <c:v>5000</c:v>
                </c:pt>
                <c:pt idx="7">
                  <c:v>5580</c:v>
                </c:pt>
                <c:pt idx="8">
                  <c:v>7000</c:v>
                </c:pt>
                <c:pt idx="9">
                  <c:v>7850</c:v>
                </c:pt>
                <c:pt idx="10">
                  <c:v>9000</c:v>
                </c:pt>
                <c:pt idx="11">
                  <c:v>9700</c:v>
                </c:pt>
                <c:pt idx="12">
                  <c:v>10800</c:v>
                </c:pt>
                <c:pt idx="13">
                  <c:v>11500</c:v>
                </c:pt>
                <c:pt idx="14">
                  <c:v>12500</c:v>
                </c:pt>
                <c:pt idx="15">
                  <c:v>13100</c:v>
                </c:pt>
                <c:pt idx="16">
                  <c:v>13750</c:v>
                </c:pt>
                <c:pt idx="17">
                  <c:v>14550</c:v>
                </c:pt>
                <c:pt idx="18">
                  <c:v>15150</c:v>
                </c:pt>
                <c:pt idx="19">
                  <c:v>16000</c:v>
                </c:pt>
                <c:pt idx="20">
                  <c:v>16750</c:v>
                </c:pt>
                <c:pt idx="21">
                  <c:v>17380</c:v>
                </c:pt>
                <c:pt idx="22">
                  <c:v>18630</c:v>
                </c:pt>
              </c:numCache>
            </c:numRef>
          </c:xVal>
          <c:yVal>
            <c:numRef>
              <c:f>'Sinnamary_X-sec'!$G$4:$G$26</c:f>
              <c:numCache>
                <c:formatCode>0</c:formatCode>
                <c:ptCount val="23"/>
                <c:pt idx="0">
                  <c:v>2300</c:v>
                </c:pt>
                <c:pt idx="1">
                  <c:v>1277.2046579044861</c:v>
                </c:pt>
                <c:pt idx="2">
                  <c:v>821.59916081573226</c:v>
                </c:pt>
                <c:pt idx="3">
                  <c:v>469.85733581146565</c:v>
                </c:pt>
                <c:pt idx="4">
                  <c:v>458.16850068090747</c:v>
                </c:pt>
                <c:pt idx="5">
                  <c:v>421.5353700105602</c:v>
                </c:pt>
                <c:pt idx="6">
                  <c:v>387.83126274692103</c:v>
                </c:pt>
                <c:pt idx="7">
                  <c:v>369.53188238306564</c:v>
                </c:pt>
                <c:pt idx="8">
                  <c:v>328.29207625651867</c:v>
                </c:pt>
                <c:pt idx="9">
                  <c:v>305.84252802748699</c:v>
                </c:pt>
                <c:pt idx="10">
                  <c:v>277.89324297753893</c:v>
                </c:pt>
                <c:pt idx="11">
                  <c:v>262.14654738102035</c:v>
                </c:pt>
                <c:pt idx="12">
                  <c:v>239.18493082539445</c:v>
                </c:pt>
                <c:pt idx="13">
                  <c:v>225.63162432313356</c:v>
                </c:pt>
                <c:pt idx="14">
                  <c:v>207.5911157222408</c:v>
                </c:pt>
                <c:pt idx="15">
                  <c:v>197.46677753992827</c:v>
                </c:pt>
                <c:pt idx="16">
                  <c:v>187.05518654621878</c:v>
                </c:pt>
                <c:pt idx="17">
                  <c:v>174.99143360037999</c:v>
                </c:pt>
                <c:pt idx="18">
                  <c:v>166.45700067624435</c:v>
                </c:pt>
                <c:pt idx="19">
                  <c:v>155.07419635348205</c:v>
                </c:pt>
                <c:pt idx="20">
                  <c:v>145.67872575976293</c:v>
                </c:pt>
                <c:pt idx="21">
                  <c:v>138.22788842305411</c:v>
                </c:pt>
                <c:pt idx="22">
                  <c:v>124.55370917443423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976-1344-9AAF-C2456816A7FD}"/>
            </c:ext>
          </c:extLst>
        </c:ser>
        <c:ser>
          <c:idx val="4"/>
          <c:order val="4"/>
          <c:tx>
            <c:strRef>
              <c:f>'Sinnamary_X-sec'!$F$3</c:f>
              <c:strCache>
                <c:ptCount val="1"/>
                <c:pt idx="0">
                  <c:v>Fit Area</c:v>
                </c:pt>
              </c:strCache>
            </c:strRef>
          </c:tx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'Sinnamary_X-sec'!$B$4:$B$26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1000</c:v>
                </c:pt>
                <c:pt idx="2">
                  <c:v>1750</c:v>
                </c:pt>
                <c:pt idx="3">
                  <c:v>2700</c:v>
                </c:pt>
                <c:pt idx="4">
                  <c:v>3000</c:v>
                </c:pt>
                <c:pt idx="5">
                  <c:v>4000</c:v>
                </c:pt>
                <c:pt idx="6">
                  <c:v>5000</c:v>
                </c:pt>
                <c:pt idx="7">
                  <c:v>5580</c:v>
                </c:pt>
                <c:pt idx="8">
                  <c:v>7000</c:v>
                </c:pt>
                <c:pt idx="9">
                  <c:v>7850</c:v>
                </c:pt>
                <c:pt idx="10">
                  <c:v>9000</c:v>
                </c:pt>
                <c:pt idx="11">
                  <c:v>9700</c:v>
                </c:pt>
                <c:pt idx="12">
                  <c:v>10800</c:v>
                </c:pt>
                <c:pt idx="13">
                  <c:v>11500</c:v>
                </c:pt>
                <c:pt idx="14">
                  <c:v>12500</c:v>
                </c:pt>
                <c:pt idx="15">
                  <c:v>13100</c:v>
                </c:pt>
                <c:pt idx="16">
                  <c:v>13750</c:v>
                </c:pt>
                <c:pt idx="17">
                  <c:v>14550</c:v>
                </c:pt>
                <c:pt idx="18">
                  <c:v>15150</c:v>
                </c:pt>
                <c:pt idx="19">
                  <c:v>16000</c:v>
                </c:pt>
                <c:pt idx="20">
                  <c:v>16750</c:v>
                </c:pt>
                <c:pt idx="21">
                  <c:v>17380</c:v>
                </c:pt>
                <c:pt idx="22">
                  <c:v>18630</c:v>
                </c:pt>
              </c:numCache>
            </c:numRef>
          </c:xVal>
          <c:yVal>
            <c:numRef>
              <c:f>'Sinnamary_X-sec'!$F$4:$F$26</c:f>
              <c:numCache>
                <c:formatCode>0</c:formatCode>
                <c:ptCount val="23"/>
                <c:pt idx="0">
                  <c:v>3300</c:v>
                </c:pt>
                <c:pt idx="1">
                  <c:v>2212.0561519176099</c:v>
                </c:pt>
                <c:pt idx="2">
                  <c:v>1638.7315025116513</c:v>
                </c:pt>
                <c:pt idx="3">
                  <c:v>1120.665234628299</c:v>
                </c:pt>
                <c:pt idx="4">
                  <c:v>1112.0792554494215</c:v>
                </c:pt>
                <c:pt idx="5">
                  <c:v>1083.9268731343454</c:v>
                </c:pt>
                <c:pt idx="6">
                  <c:v>1056.4871708068968</c:v>
                </c:pt>
                <c:pt idx="7">
                  <c:v>1040.8915650819131</c:v>
                </c:pt>
                <c:pt idx="8">
                  <c:v>1003.6740966168713</c:v>
                </c:pt>
                <c:pt idx="9">
                  <c:v>982.03580677228115</c:v>
                </c:pt>
                <c:pt idx="10">
                  <c:v>953.50111203935944</c:v>
                </c:pt>
                <c:pt idx="11">
                  <c:v>936.53966299893284</c:v>
                </c:pt>
                <c:pt idx="12">
                  <c:v>910.49348629650626</c:v>
                </c:pt>
                <c:pt idx="13">
                  <c:v>894.2970826694268</c:v>
                </c:pt>
                <c:pt idx="14">
                  <c:v>871.65787485110241</c:v>
                </c:pt>
                <c:pt idx="15">
                  <c:v>858.3503815071407</c:v>
                </c:pt>
                <c:pt idx="16">
                  <c:v>844.16309758916759</c:v>
                </c:pt>
                <c:pt idx="17">
                  <c:v>827.02332501986587</c:v>
                </c:pt>
                <c:pt idx="18">
                  <c:v>814.39726184699191</c:v>
                </c:pt>
                <c:pt idx="19">
                  <c:v>796.83960636909774</c:v>
                </c:pt>
                <c:pt idx="20">
                  <c:v>781.66217239370428</c:v>
                </c:pt>
                <c:pt idx="21">
                  <c:v>769.136761071259</c:v>
                </c:pt>
                <c:pt idx="22">
                  <c:v>744.87581587732871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976-1344-9AAF-C2456816A7FD}"/>
            </c:ext>
          </c:extLst>
        </c:ser>
        <c:ser>
          <c:idx val="5"/>
          <c:order val="5"/>
          <c:tx>
            <c:strRef>
              <c:f>'Sinnamary_X-sec'!$H$3</c:f>
              <c:strCache>
                <c:ptCount val="1"/>
                <c:pt idx="0">
                  <c:v>Fit Depth</c:v>
                </c:pt>
              </c:strCache>
            </c:strRef>
          </c:tx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'Sinnamary_X-sec'!$B$4:$B$26</c:f>
              <c:numCache>
                <c:formatCode>General</c:formatCode>
                <c:ptCount val="23"/>
                <c:pt idx="0">
                  <c:v>0</c:v>
                </c:pt>
                <c:pt idx="1">
                  <c:v>1000</c:v>
                </c:pt>
                <c:pt idx="2">
                  <c:v>1750</c:v>
                </c:pt>
                <c:pt idx="3">
                  <c:v>2700</c:v>
                </c:pt>
                <c:pt idx="4">
                  <c:v>3000</c:v>
                </c:pt>
                <c:pt idx="5">
                  <c:v>4000</c:v>
                </c:pt>
                <c:pt idx="6">
                  <c:v>5000</c:v>
                </c:pt>
                <c:pt idx="7">
                  <c:v>5580</c:v>
                </c:pt>
                <c:pt idx="8">
                  <c:v>7000</c:v>
                </c:pt>
                <c:pt idx="9">
                  <c:v>7850</c:v>
                </c:pt>
                <c:pt idx="10">
                  <c:v>9000</c:v>
                </c:pt>
                <c:pt idx="11">
                  <c:v>9700</c:v>
                </c:pt>
                <c:pt idx="12">
                  <c:v>10800</c:v>
                </c:pt>
                <c:pt idx="13">
                  <c:v>11500</c:v>
                </c:pt>
                <c:pt idx="14">
                  <c:v>12500</c:v>
                </c:pt>
                <c:pt idx="15">
                  <c:v>13100</c:v>
                </c:pt>
                <c:pt idx="16">
                  <c:v>13750</c:v>
                </c:pt>
                <c:pt idx="17">
                  <c:v>14550</c:v>
                </c:pt>
                <c:pt idx="18">
                  <c:v>15150</c:v>
                </c:pt>
                <c:pt idx="19">
                  <c:v>16000</c:v>
                </c:pt>
                <c:pt idx="20">
                  <c:v>16750</c:v>
                </c:pt>
                <c:pt idx="21">
                  <c:v>17380</c:v>
                </c:pt>
                <c:pt idx="22">
                  <c:v>18630</c:v>
                </c:pt>
              </c:numCache>
            </c:numRef>
          </c:xVal>
          <c:yVal>
            <c:numRef>
              <c:f>'Sinnamary_X-sec'!$H$4:$H$26</c:f>
              <c:numCache>
                <c:formatCode>0.00</c:formatCode>
                <c:ptCount val="23"/>
                <c:pt idx="0">
                  <c:v>1.4347826086956521</c:v>
                </c:pt>
                <c:pt idx="1">
                  <c:v>1.7319512094067506</c:v>
                </c:pt>
                <c:pt idx="2">
                  <c:v>1.9945632623147056</c:v>
                </c:pt>
                <c:pt idx="3">
                  <c:v>2.3851180969492742</c:v>
                </c:pt>
                <c:pt idx="4">
                  <c:v>2.4272276548839651</c:v>
                </c:pt>
                <c:pt idx="5">
                  <c:v>2.5713782288475371</c:v>
                </c:pt>
                <c:pt idx="6">
                  <c:v>2.7240897583243737</c:v>
                </c:pt>
                <c:pt idx="7">
                  <c:v>2.8167841929343997</c:v>
                </c:pt>
                <c:pt idx="8">
                  <c:v>3.0572595843971184</c:v>
                </c:pt>
                <c:pt idx="9">
                  <c:v>3.2109197275665426</c:v>
                </c:pt>
                <c:pt idx="10">
                  <c:v>3.4311777494943532</c:v>
                </c:pt>
                <c:pt idx="11">
                  <c:v>3.5725805750846185</c:v>
                </c:pt>
                <c:pt idx="12">
                  <c:v>3.8066507081132492</c:v>
                </c:pt>
                <c:pt idx="13">
                  <c:v>3.9635272110113346</c:v>
                </c:pt>
                <c:pt idx="14">
                  <c:v>4.1989170481524374</c:v>
                </c:pt>
                <c:pt idx="15">
                  <c:v>4.3468090794846752</c:v>
                </c:pt>
                <c:pt idx="16">
                  <c:v>4.5129093353451948</c:v>
                </c:pt>
                <c:pt idx="17">
                  <c:v>4.726078917145748</c:v>
                </c:pt>
                <c:pt idx="18">
                  <c:v>4.8925383644931753</c:v>
                </c:pt>
                <c:pt idx="19">
                  <c:v>5.1384409857120978</c:v>
                </c:pt>
                <c:pt idx="20">
                  <c:v>5.3656576711326691</c:v>
                </c:pt>
                <c:pt idx="21">
                  <c:v>5.5642661538550984</c:v>
                </c:pt>
                <c:pt idx="22">
                  <c:v>5.9803583595744181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F976-1344-9AAF-C2456816A7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8835528"/>
        <c:axId val="2107968376"/>
      </c:scatterChart>
      <c:valAx>
        <c:axId val="21088355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07968376"/>
        <c:crosses val="autoZero"/>
        <c:crossBetween val="midCat"/>
      </c:valAx>
      <c:valAx>
        <c:axId val="2107968376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08835528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</a:t>
            </a:r>
            <a:r>
              <a:rPr lang="en-US"/>
              <a:t>Mea Klong Estuary</a:t>
            </a:r>
          </a:p>
        </c:rich>
      </c:tx>
      <c:layout>
        <c:manualLayout>
          <c:xMode val="edge"/>
          <c:yMode val="edge"/>
          <c:x val="0.242091123224981"/>
          <c:y val="2.70727436093936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362020773044399"/>
          <c:y val="0.189859161334722"/>
          <c:w val="0.65549731924535104"/>
          <c:h val="0.651058270705409"/>
        </c:manualLayout>
      </c:layout>
      <c:scatterChart>
        <c:scatterStyle val="lineMarker"/>
        <c:varyColors val="0"/>
        <c:ser>
          <c:idx val="0"/>
          <c:order val="0"/>
          <c:tx>
            <c:strRef>
              <c:f>'Mea Klong_X-sec'!$C$3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marker>
            <c:symbol val="diamond"/>
            <c:size val="4"/>
          </c:marker>
          <c:xVal>
            <c:numRef>
              <c:f>'Mea Klong_X-sec'!$B$4:$B$40</c:f>
              <c:numCache>
                <c:formatCode>General</c:formatCode>
                <c:ptCount val="37"/>
                <c:pt idx="0">
                  <c:v>0</c:v>
                </c:pt>
                <c:pt idx="1">
                  <c:v>200</c:v>
                </c:pt>
                <c:pt idx="2">
                  <c:v>400</c:v>
                </c:pt>
                <c:pt idx="3">
                  <c:v>600</c:v>
                </c:pt>
                <c:pt idx="4">
                  <c:v>800</c:v>
                </c:pt>
                <c:pt idx="5">
                  <c:v>1000</c:v>
                </c:pt>
                <c:pt idx="6">
                  <c:v>1200</c:v>
                </c:pt>
                <c:pt idx="7">
                  <c:v>1400</c:v>
                </c:pt>
                <c:pt idx="8">
                  <c:v>1600</c:v>
                </c:pt>
                <c:pt idx="9">
                  <c:v>1800</c:v>
                </c:pt>
                <c:pt idx="10">
                  <c:v>2000</c:v>
                </c:pt>
                <c:pt idx="11">
                  <c:v>2200</c:v>
                </c:pt>
                <c:pt idx="12">
                  <c:v>2307</c:v>
                </c:pt>
                <c:pt idx="13">
                  <c:v>3200</c:v>
                </c:pt>
                <c:pt idx="14">
                  <c:v>5219</c:v>
                </c:pt>
                <c:pt idx="15">
                  <c:v>8226</c:v>
                </c:pt>
                <c:pt idx="16">
                  <c:v>11156</c:v>
                </c:pt>
                <c:pt idx="17">
                  <c:v>14168</c:v>
                </c:pt>
                <c:pt idx="18">
                  <c:v>17124</c:v>
                </c:pt>
                <c:pt idx="19">
                  <c:v>20196</c:v>
                </c:pt>
                <c:pt idx="20">
                  <c:v>23278</c:v>
                </c:pt>
                <c:pt idx="21">
                  <c:v>26234</c:v>
                </c:pt>
                <c:pt idx="22">
                  <c:v>29310</c:v>
                </c:pt>
                <c:pt idx="23">
                  <c:v>32318</c:v>
                </c:pt>
                <c:pt idx="24">
                  <c:v>35049</c:v>
                </c:pt>
                <c:pt idx="25">
                  <c:v>38189</c:v>
                </c:pt>
                <c:pt idx="26">
                  <c:v>41095</c:v>
                </c:pt>
                <c:pt idx="27">
                  <c:v>44229</c:v>
                </c:pt>
                <c:pt idx="28">
                  <c:v>47175</c:v>
                </c:pt>
                <c:pt idx="29">
                  <c:v>50165</c:v>
                </c:pt>
                <c:pt idx="30">
                  <c:v>53241</c:v>
                </c:pt>
                <c:pt idx="31">
                  <c:v>56111</c:v>
                </c:pt>
                <c:pt idx="32">
                  <c:v>59091</c:v>
                </c:pt>
                <c:pt idx="33">
                  <c:v>62197</c:v>
                </c:pt>
                <c:pt idx="34">
                  <c:v>65189</c:v>
                </c:pt>
                <c:pt idx="35">
                  <c:v>68147</c:v>
                </c:pt>
                <c:pt idx="36">
                  <c:v>71201</c:v>
                </c:pt>
              </c:numCache>
            </c:numRef>
          </c:xVal>
          <c:yVal>
            <c:numRef>
              <c:f>'Mea Klong_X-sec'!$C$4:$C$40</c:f>
              <c:numCache>
                <c:formatCode>0</c:formatCode>
                <c:ptCount val="37"/>
                <c:pt idx="0">
                  <c:v>8415.4571039999992</c:v>
                </c:pt>
                <c:pt idx="1">
                  <c:v>6985.6536319999996</c:v>
                </c:pt>
                <c:pt idx="2">
                  <c:v>6184.4235359999993</c:v>
                </c:pt>
                <c:pt idx="3">
                  <c:v>5486.0357919999997</c:v>
                </c:pt>
                <c:pt idx="4">
                  <c:v>4742.4242880000002</c:v>
                </c:pt>
                <c:pt idx="5">
                  <c:v>3771.5228480000001</c:v>
                </c:pt>
                <c:pt idx="6">
                  <c:v>3162.9984479999998</c:v>
                </c:pt>
                <c:pt idx="7">
                  <c:v>2758.599248</c:v>
                </c:pt>
                <c:pt idx="8">
                  <c:v>2637.9852319999995</c:v>
                </c:pt>
                <c:pt idx="9">
                  <c:v>2511.88024</c:v>
                </c:pt>
                <c:pt idx="10">
                  <c:v>2216.6449279999997</c:v>
                </c:pt>
                <c:pt idx="11">
                  <c:v>1900.7156799999998</c:v>
                </c:pt>
                <c:pt idx="12">
                  <c:v>1744.6399999999999</c:v>
                </c:pt>
                <c:pt idx="14" formatCode="General">
                  <c:v>1116</c:v>
                </c:pt>
                <c:pt idx="15" formatCode="General">
                  <c:v>1425</c:v>
                </c:pt>
                <c:pt idx="16" formatCode="General">
                  <c:v>992</c:v>
                </c:pt>
                <c:pt idx="17" formatCode="General">
                  <c:v>1324</c:v>
                </c:pt>
                <c:pt idx="18" formatCode="General">
                  <c:v>1134</c:v>
                </c:pt>
                <c:pt idx="19" formatCode="General">
                  <c:v>985</c:v>
                </c:pt>
                <c:pt idx="20" formatCode="General">
                  <c:v>922</c:v>
                </c:pt>
                <c:pt idx="21" formatCode="General">
                  <c:v>789</c:v>
                </c:pt>
                <c:pt idx="22" formatCode="General">
                  <c:v>706</c:v>
                </c:pt>
                <c:pt idx="23" formatCode="General">
                  <c:v>915</c:v>
                </c:pt>
                <c:pt idx="24" formatCode="General">
                  <c:v>808</c:v>
                </c:pt>
                <c:pt idx="25" formatCode="General">
                  <c:v>1196</c:v>
                </c:pt>
                <c:pt idx="26" formatCode="General">
                  <c:v>687</c:v>
                </c:pt>
                <c:pt idx="27" formatCode="General">
                  <c:v>972</c:v>
                </c:pt>
                <c:pt idx="28" formatCode="General">
                  <c:v>773</c:v>
                </c:pt>
                <c:pt idx="29" formatCode="General">
                  <c:v>864</c:v>
                </c:pt>
                <c:pt idx="30" formatCode="General">
                  <c:v>773</c:v>
                </c:pt>
                <c:pt idx="31" formatCode="General">
                  <c:v>827</c:v>
                </c:pt>
                <c:pt idx="32" formatCode="General">
                  <c:v>858</c:v>
                </c:pt>
                <c:pt idx="33" formatCode="General">
                  <c:v>973</c:v>
                </c:pt>
                <c:pt idx="34" formatCode="General">
                  <c:v>1104</c:v>
                </c:pt>
                <c:pt idx="35" formatCode="General">
                  <c:v>959</c:v>
                </c:pt>
                <c:pt idx="36" formatCode="General">
                  <c:v>719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E13-0146-99FB-E25E35A3D582}"/>
            </c:ext>
          </c:extLst>
        </c:ser>
        <c:ser>
          <c:idx val="1"/>
          <c:order val="1"/>
          <c:tx>
            <c:strRef>
              <c:f>'Mea Klong_X-sec'!$D$3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4"/>
          </c:marker>
          <c:xVal>
            <c:numRef>
              <c:f>'Mea Klong_X-sec'!$B$4:$B$40</c:f>
              <c:numCache>
                <c:formatCode>General</c:formatCode>
                <c:ptCount val="37"/>
                <c:pt idx="0">
                  <c:v>0</c:v>
                </c:pt>
                <c:pt idx="1">
                  <c:v>200</c:v>
                </c:pt>
                <c:pt idx="2">
                  <c:v>400</c:v>
                </c:pt>
                <c:pt idx="3">
                  <c:v>600</c:v>
                </c:pt>
                <c:pt idx="4">
                  <c:v>800</c:v>
                </c:pt>
                <c:pt idx="5">
                  <c:v>1000</c:v>
                </c:pt>
                <c:pt idx="6">
                  <c:v>1200</c:v>
                </c:pt>
                <c:pt idx="7">
                  <c:v>1400</c:v>
                </c:pt>
                <c:pt idx="8">
                  <c:v>1600</c:v>
                </c:pt>
                <c:pt idx="9">
                  <c:v>1800</c:v>
                </c:pt>
                <c:pt idx="10">
                  <c:v>2000</c:v>
                </c:pt>
                <c:pt idx="11">
                  <c:v>2200</c:v>
                </c:pt>
                <c:pt idx="12">
                  <c:v>2307</c:v>
                </c:pt>
                <c:pt idx="13">
                  <c:v>3200</c:v>
                </c:pt>
                <c:pt idx="14">
                  <c:v>5219</c:v>
                </c:pt>
                <c:pt idx="15">
                  <c:v>8226</c:v>
                </c:pt>
                <c:pt idx="16">
                  <c:v>11156</c:v>
                </c:pt>
                <c:pt idx="17">
                  <c:v>14168</c:v>
                </c:pt>
                <c:pt idx="18">
                  <c:v>17124</c:v>
                </c:pt>
                <c:pt idx="19">
                  <c:v>20196</c:v>
                </c:pt>
                <c:pt idx="20">
                  <c:v>23278</c:v>
                </c:pt>
                <c:pt idx="21">
                  <c:v>26234</c:v>
                </c:pt>
                <c:pt idx="22">
                  <c:v>29310</c:v>
                </c:pt>
                <c:pt idx="23">
                  <c:v>32318</c:v>
                </c:pt>
                <c:pt idx="24">
                  <c:v>35049</c:v>
                </c:pt>
                <c:pt idx="25">
                  <c:v>38189</c:v>
                </c:pt>
                <c:pt idx="26">
                  <c:v>41095</c:v>
                </c:pt>
                <c:pt idx="27">
                  <c:v>44229</c:v>
                </c:pt>
                <c:pt idx="28">
                  <c:v>47175</c:v>
                </c:pt>
                <c:pt idx="29">
                  <c:v>50165</c:v>
                </c:pt>
                <c:pt idx="30">
                  <c:v>53241</c:v>
                </c:pt>
                <c:pt idx="31">
                  <c:v>56111</c:v>
                </c:pt>
                <c:pt idx="32">
                  <c:v>59091</c:v>
                </c:pt>
                <c:pt idx="33">
                  <c:v>62197</c:v>
                </c:pt>
                <c:pt idx="34">
                  <c:v>65189</c:v>
                </c:pt>
                <c:pt idx="35">
                  <c:v>68147</c:v>
                </c:pt>
                <c:pt idx="36">
                  <c:v>71201</c:v>
                </c:pt>
              </c:numCache>
            </c:numRef>
          </c:xVal>
          <c:yVal>
            <c:numRef>
              <c:f>'Mea Klong_X-sec'!$D$4:$D$40</c:f>
              <c:numCache>
                <c:formatCode>0</c:formatCode>
                <c:ptCount val="37"/>
                <c:pt idx="0">
                  <c:v>1813.6760999999999</c:v>
                </c:pt>
                <c:pt idx="1">
                  <c:v>1505.5288</c:v>
                </c:pt>
                <c:pt idx="2">
                  <c:v>1332.8498999999999</c:v>
                </c:pt>
                <c:pt idx="3">
                  <c:v>1182.3353</c:v>
                </c:pt>
                <c:pt idx="4">
                  <c:v>1022.0742</c:v>
                </c:pt>
                <c:pt idx="5">
                  <c:v>812.82820000000004</c:v>
                </c:pt>
                <c:pt idx="6">
                  <c:v>681.6807</c:v>
                </c:pt>
                <c:pt idx="7">
                  <c:v>594.52570000000003</c:v>
                </c:pt>
                <c:pt idx="8">
                  <c:v>568.53129999999999</c:v>
                </c:pt>
                <c:pt idx="9">
                  <c:v>541.35350000000005</c:v>
                </c:pt>
                <c:pt idx="10">
                  <c:v>477.72519999999997</c:v>
                </c:pt>
                <c:pt idx="11">
                  <c:v>409.637</c:v>
                </c:pt>
                <c:pt idx="12" formatCode="General">
                  <c:v>376</c:v>
                </c:pt>
                <c:pt idx="14" formatCode="General">
                  <c:v>170</c:v>
                </c:pt>
                <c:pt idx="15" formatCode="General">
                  <c:v>174</c:v>
                </c:pt>
                <c:pt idx="16" formatCode="General">
                  <c:v>170</c:v>
                </c:pt>
                <c:pt idx="17" formatCode="General">
                  <c:v>268</c:v>
                </c:pt>
                <c:pt idx="18" formatCode="General">
                  <c:v>207</c:v>
                </c:pt>
                <c:pt idx="19" formatCode="General">
                  <c:v>164</c:v>
                </c:pt>
                <c:pt idx="20" formatCode="General">
                  <c:v>173</c:v>
                </c:pt>
                <c:pt idx="21" formatCode="General">
                  <c:v>155</c:v>
                </c:pt>
                <c:pt idx="22" formatCode="General">
                  <c:v>129</c:v>
                </c:pt>
                <c:pt idx="23" formatCode="General">
                  <c:v>205</c:v>
                </c:pt>
                <c:pt idx="24" formatCode="General">
                  <c:v>158</c:v>
                </c:pt>
                <c:pt idx="25" formatCode="General">
                  <c:v>205</c:v>
                </c:pt>
                <c:pt idx="26" formatCode="General">
                  <c:v>135</c:v>
                </c:pt>
                <c:pt idx="27" formatCode="General">
                  <c:v>202</c:v>
                </c:pt>
                <c:pt idx="28" formatCode="General">
                  <c:v>156</c:v>
                </c:pt>
                <c:pt idx="29" formatCode="General">
                  <c:v>218</c:v>
                </c:pt>
                <c:pt idx="30" formatCode="General">
                  <c:v>173</c:v>
                </c:pt>
                <c:pt idx="31" formatCode="General">
                  <c:v>238</c:v>
                </c:pt>
                <c:pt idx="32" formatCode="General">
                  <c:v>220</c:v>
                </c:pt>
                <c:pt idx="33" formatCode="General">
                  <c:v>232</c:v>
                </c:pt>
                <c:pt idx="34" formatCode="General">
                  <c:v>271</c:v>
                </c:pt>
                <c:pt idx="35" formatCode="General">
                  <c:v>209</c:v>
                </c:pt>
                <c:pt idx="36" formatCode="General">
                  <c:v>179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E13-0146-99FB-E25E35A3D582}"/>
            </c:ext>
          </c:extLst>
        </c:ser>
        <c:ser>
          <c:idx val="2"/>
          <c:order val="2"/>
          <c:tx>
            <c:strRef>
              <c:f>'Mea Klong_X-sec'!$E$3</c:f>
              <c:strCache>
                <c:ptCount val="1"/>
                <c:pt idx="0">
                  <c:v>Depth, h (m)</c:v>
                </c:pt>
              </c:strCache>
            </c:strRef>
          </c:tx>
          <c:spPr>
            <a:ln w="28575">
              <a:noFill/>
            </a:ln>
          </c:spPr>
          <c:xVal>
            <c:numRef>
              <c:f>'Mea Klong_X-sec'!$B$4:$B$40</c:f>
              <c:numCache>
                <c:formatCode>General</c:formatCode>
                <c:ptCount val="37"/>
                <c:pt idx="0">
                  <c:v>0</c:v>
                </c:pt>
                <c:pt idx="1">
                  <c:v>200</c:v>
                </c:pt>
                <c:pt idx="2">
                  <c:v>400</c:v>
                </c:pt>
                <c:pt idx="3">
                  <c:v>600</c:v>
                </c:pt>
                <c:pt idx="4">
                  <c:v>800</c:v>
                </c:pt>
                <c:pt idx="5">
                  <c:v>1000</c:v>
                </c:pt>
                <c:pt idx="6">
                  <c:v>1200</c:v>
                </c:pt>
                <c:pt idx="7">
                  <c:v>1400</c:v>
                </c:pt>
                <c:pt idx="8">
                  <c:v>1600</c:v>
                </c:pt>
                <c:pt idx="9">
                  <c:v>1800</c:v>
                </c:pt>
                <c:pt idx="10">
                  <c:v>2000</c:v>
                </c:pt>
                <c:pt idx="11">
                  <c:v>2200</c:v>
                </c:pt>
                <c:pt idx="12">
                  <c:v>2307</c:v>
                </c:pt>
                <c:pt idx="13">
                  <c:v>3200</c:v>
                </c:pt>
                <c:pt idx="14">
                  <c:v>5219</c:v>
                </c:pt>
                <c:pt idx="15">
                  <c:v>8226</c:v>
                </c:pt>
                <c:pt idx="16">
                  <c:v>11156</c:v>
                </c:pt>
                <c:pt idx="17">
                  <c:v>14168</c:v>
                </c:pt>
                <c:pt idx="18">
                  <c:v>17124</c:v>
                </c:pt>
                <c:pt idx="19">
                  <c:v>20196</c:v>
                </c:pt>
                <c:pt idx="20">
                  <c:v>23278</c:v>
                </c:pt>
                <c:pt idx="21">
                  <c:v>26234</c:v>
                </c:pt>
                <c:pt idx="22">
                  <c:v>29310</c:v>
                </c:pt>
                <c:pt idx="23">
                  <c:v>32318</c:v>
                </c:pt>
                <c:pt idx="24">
                  <c:v>35049</c:v>
                </c:pt>
                <c:pt idx="25">
                  <c:v>38189</c:v>
                </c:pt>
                <c:pt idx="26">
                  <c:v>41095</c:v>
                </c:pt>
                <c:pt idx="27">
                  <c:v>44229</c:v>
                </c:pt>
                <c:pt idx="28">
                  <c:v>47175</c:v>
                </c:pt>
                <c:pt idx="29">
                  <c:v>50165</c:v>
                </c:pt>
                <c:pt idx="30">
                  <c:v>53241</c:v>
                </c:pt>
                <c:pt idx="31">
                  <c:v>56111</c:v>
                </c:pt>
                <c:pt idx="32">
                  <c:v>59091</c:v>
                </c:pt>
                <c:pt idx="33">
                  <c:v>62197</c:v>
                </c:pt>
                <c:pt idx="34">
                  <c:v>65189</c:v>
                </c:pt>
                <c:pt idx="35">
                  <c:v>68147</c:v>
                </c:pt>
                <c:pt idx="36">
                  <c:v>71201</c:v>
                </c:pt>
              </c:numCache>
            </c:numRef>
          </c:xVal>
          <c:yVal>
            <c:numRef>
              <c:f>'Mea Klong_X-sec'!$E$4:$E$40</c:f>
              <c:numCache>
                <c:formatCode>0.00</c:formatCode>
                <c:ptCount val="37"/>
                <c:pt idx="12">
                  <c:v>4.6399999999999997</c:v>
                </c:pt>
                <c:pt idx="14">
                  <c:v>6.5647058823529409</c:v>
                </c:pt>
                <c:pt idx="15">
                  <c:v>8.1896551724137936</c:v>
                </c:pt>
                <c:pt idx="16">
                  <c:v>5.8352941176470585</c:v>
                </c:pt>
                <c:pt idx="17">
                  <c:v>4.9402985074626864</c:v>
                </c:pt>
                <c:pt idx="18">
                  <c:v>5.4782608695652177</c:v>
                </c:pt>
                <c:pt idx="19">
                  <c:v>6.0060975609756095</c:v>
                </c:pt>
                <c:pt idx="20">
                  <c:v>5.3294797687861273</c:v>
                </c:pt>
                <c:pt idx="21">
                  <c:v>5.0903225806451609</c:v>
                </c:pt>
                <c:pt idx="22">
                  <c:v>5.4728682170542635</c:v>
                </c:pt>
                <c:pt idx="23">
                  <c:v>4.4634146341463419</c:v>
                </c:pt>
                <c:pt idx="24">
                  <c:v>5.1139240506329111</c:v>
                </c:pt>
                <c:pt idx="25">
                  <c:v>5.8341463414634145</c:v>
                </c:pt>
                <c:pt idx="26">
                  <c:v>5.0888888888888886</c:v>
                </c:pt>
                <c:pt idx="27">
                  <c:v>4.8118811881188117</c:v>
                </c:pt>
                <c:pt idx="28">
                  <c:v>4.9551282051282053</c:v>
                </c:pt>
                <c:pt idx="29">
                  <c:v>3.9633027522935782</c:v>
                </c:pt>
                <c:pt idx="30">
                  <c:v>4.4682080924855487</c:v>
                </c:pt>
                <c:pt idx="31">
                  <c:v>3.4747899159663866</c:v>
                </c:pt>
                <c:pt idx="32">
                  <c:v>3.9</c:v>
                </c:pt>
                <c:pt idx="33">
                  <c:v>4.193965517241379</c:v>
                </c:pt>
                <c:pt idx="34">
                  <c:v>4.07380073800738</c:v>
                </c:pt>
                <c:pt idx="35">
                  <c:v>4.5885167464114831</c:v>
                </c:pt>
                <c:pt idx="36">
                  <c:v>4.016759776536313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E13-0146-99FB-E25E35A3D582}"/>
            </c:ext>
          </c:extLst>
        </c:ser>
        <c:ser>
          <c:idx val="3"/>
          <c:order val="3"/>
          <c:tx>
            <c:strRef>
              <c:f>'Mea Klong_X-sec'!$G$3</c:f>
              <c:strCache>
                <c:ptCount val="1"/>
                <c:pt idx="0">
                  <c:v>Fit Width</c:v>
                </c:pt>
              </c:strCache>
            </c:strRef>
          </c:tx>
          <c:spPr>
            <a:ln w="28575">
              <a:solidFill>
                <a:srgbClr val="9B3937"/>
              </a:solidFill>
            </a:ln>
          </c:spPr>
          <c:marker>
            <c:symbol val="none"/>
          </c:marker>
          <c:xVal>
            <c:numRef>
              <c:f>'Mea Klong_X-sec'!$B$4:$B$40</c:f>
              <c:numCache>
                <c:formatCode>General</c:formatCode>
                <c:ptCount val="37"/>
                <c:pt idx="0">
                  <c:v>0</c:v>
                </c:pt>
                <c:pt idx="1">
                  <c:v>200</c:v>
                </c:pt>
                <c:pt idx="2">
                  <c:v>400</c:v>
                </c:pt>
                <c:pt idx="3">
                  <c:v>600</c:v>
                </c:pt>
                <c:pt idx="4">
                  <c:v>800</c:v>
                </c:pt>
                <c:pt idx="5">
                  <c:v>1000</c:v>
                </c:pt>
                <c:pt idx="6">
                  <c:v>1200</c:v>
                </c:pt>
                <c:pt idx="7">
                  <c:v>1400</c:v>
                </c:pt>
                <c:pt idx="8">
                  <c:v>1600</c:v>
                </c:pt>
                <c:pt idx="9">
                  <c:v>1800</c:v>
                </c:pt>
                <c:pt idx="10">
                  <c:v>2000</c:v>
                </c:pt>
                <c:pt idx="11">
                  <c:v>2200</c:v>
                </c:pt>
                <c:pt idx="12">
                  <c:v>2307</c:v>
                </c:pt>
                <c:pt idx="13">
                  <c:v>3200</c:v>
                </c:pt>
                <c:pt idx="14">
                  <c:v>5219</c:v>
                </c:pt>
                <c:pt idx="15">
                  <c:v>8226</c:v>
                </c:pt>
                <c:pt idx="16">
                  <c:v>11156</c:v>
                </c:pt>
                <c:pt idx="17">
                  <c:v>14168</c:v>
                </c:pt>
                <c:pt idx="18">
                  <c:v>17124</c:v>
                </c:pt>
                <c:pt idx="19">
                  <c:v>20196</c:v>
                </c:pt>
                <c:pt idx="20">
                  <c:v>23278</c:v>
                </c:pt>
                <c:pt idx="21">
                  <c:v>26234</c:v>
                </c:pt>
                <c:pt idx="22">
                  <c:v>29310</c:v>
                </c:pt>
                <c:pt idx="23">
                  <c:v>32318</c:v>
                </c:pt>
                <c:pt idx="24">
                  <c:v>35049</c:v>
                </c:pt>
                <c:pt idx="25">
                  <c:v>38189</c:v>
                </c:pt>
                <c:pt idx="26">
                  <c:v>41095</c:v>
                </c:pt>
                <c:pt idx="27">
                  <c:v>44229</c:v>
                </c:pt>
                <c:pt idx="28">
                  <c:v>47175</c:v>
                </c:pt>
                <c:pt idx="29">
                  <c:v>50165</c:v>
                </c:pt>
                <c:pt idx="30">
                  <c:v>53241</c:v>
                </c:pt>
                <c:pt idx="31">
                  <c:v>56111</c:v>
                </c:pt>
                <c:pt idx="32">
                  <c:v>59091</c:v>
                </c:pt>
                <c:pt idx="33">
                  <c:v>62197</c:v>
                </c:pt>
                <c:pt idx="34">
                  <c:v>65189</c:v>
                </c:pt>
                <c:pt idx="35">
                  <c:v>68147</c:v>
                </c:pt>
                <c:pt idx="36">
                  <c:v>71201</c:v>
                </c:pt>
              </c:numCache>
            </c:numRef>
          </c:xVal>
          <c:yVal>
            <c:numRef>
              <c:f>'Mea Klong_X-sec'!$G$4:$G$40</c:f>
              <c:numCache>
                <c:formatCode>0</c:formatCode>
                <c:ptCount val="37"/>
                <c:pt idx="0">
                  <c:v>1400</c:v>
                </c:pt>
                <c:pt idx="1">
                  <c:v>1252.7750435401176</c:v>
                </c:pt>
                <c:pt idx="2">
                  <c:v>1121.0323640835313</c:v>
                </c:pt>
                <c:pt idx="3">
                  <c:v>1003.143834803305</c:v>
                </c:pt>
                <c:pt idx="4">
                  <c:v>897.65254380193642</c:v>
                </c:pt>
                <c:pt idx="5">
                  <c:v>803.25478903240582</c:v>
                </c:pt>
                <c:pt idx="6">
                  <c:v>718.78396664562888</c:v>
                </c:pt>
                <c:pt idx="7">
                  <c:v>643.19615365029733</c:v>
                </c:pt>
                <c:pt idx="8">
                  <c:v>575.55720671006247</c:v>
                </c:pt>
                <c:pt idx="9">
                  <c:v>515.03121764001924</c:v>
                </c:pt>
                <c:pt idx="10">
                  <c:v>460.8701829310678</c:v>
                </c:pt>
                <c:pt idx="11">
                  <c:v>412.40475963415025</c:v>
                </c:pt>
                <c:pt idx="12">
                  <c:v>388.60400726127472</c:v>
                </c:pt>
                <c:pt idx="13">
                  <c:v>236.61864156849254</c:v>
                </c:pt>
                <c:pt idx="14">
                  <c:v>233.43506737191854</c:v>
                </c:pt>
                <c:pt idx="15">
                  <c:v>228.80206566235276</c:v>
                </c:pt>
                <c:pt idx="16">
                  <c:v>224.37616566112055</c:v>
                </c:pt>
                <c:pt idx="17">
                  <c:v>219.91562594886241</c:v>
                </c:pt>
                <c:pt idx="18">
                  <c:v>215.62424529739297</c:v>
                </c:pt>
                <c:pt idx="19">
                  <c:v>211.25317330982637</c:v>
                </c:pt>
                <c:pt idx="20">
                  <c:v>206.9569128348532</c:v>
                </c:pt>
                <c:pt idx="21">
                  <c:v>202.91840539548704</c:v>
                </c:pt>
                <c:pt idx="22">
                  <c:v>198.79960110560856</c:v>
                </c:pt>
                <c:pt idx="23">
                  <c:v>194.85271283581633</c:v>
                </c:pt>
                <c:pt idx="24">
                  <c:v>191.33719449005267</c:v>
                </c:pt>
                <c:pt idx="25">
                  <c:v>187.37350062250653</c:v>
                </c:pt>
                <c:pt idx="26">
                  <c:v>183.77838843473836</c:v>
                </c:pt>
                <c:pt idx="27">
                  <c:v>179.97847991399146</c:v>
                </c:pt>
                <c:pt idx="28">
                  <c:v>176.47818794870807</c:v>
                </c:pt>
                <c:pt idx="29">
                  <c:v>172.99521832503356</c:v>
                </c:pt>
                <c:pt idx="30">
                  <c:v>169.48378994584397</c:v>
                </c:pt>
                <c:pt idx="31">
                  <c:v>166.27182587473612</c:v>
                </c:pt>
                <c:pt idx="32">
                  <c:v>163.00115516922929</c:v>
                </c:pt>
                <c:pt idx="33">
                  <c:v>159.66064931061862</c:v>
                </c:pt>
                <c:pt idx="34">
                  <c:v>156.50750347783116</c:v>
                </c:pt>
                <c:pt idx="35">
                  <c:v>153.45140765093095</c:v>
                </c:pt>
                <c:pt idx="36">
                  <c:v>150.35872731025009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E13-0146-99FB-E25E35A3D582}"/>
            </c:ext>
          </c:extLst>
        </c:ser>
        <c:ser>
          <c:idx val="4"/>
          <c:order val="4"/>
          <c:tx>
            <c:strRef>
              <c:f>'Mea Klong_X-sec'!$F$3</c:f>
              <c:strCache>
                <c:ptCount val="1"/>
                <c:pt idx="0">
                  <c:v>Fit Area</c:v>
                </c:pt>
              </c:strCache>
            </c:strRef>
          </c:tx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'Mea Klong_X-sec'!$B$4:$B$40</c:f>
              <c:numCache>
                <c:formatCode>General</c:formatCode>
                <c:ptCount val="37"/>
                <c:pt idx="0">
                  <c:v>0</c:v>
                </c:pt>
                <c:pt idx="1">
                  <c:v>200</c:v>
                </c:pt>
                <c:pt idx="2">
                  <c:v>400</c:v>
                </c:pt>
                <c:pt idx="3">
                  <c:v>600</c:v>
                </c:pt>
                <c:pt idx="4">
                  <c:v>800</c:v>
                </c:pt>
                <c:pt idx="5">
                  <c:v>1000</c:v>
                </c:pt>
                <c:pt idx="6">
                  <c:v>1200</c:v>
                </c:pt>
                <c:pt idx="7">
                  <c:v>1400</c:v>
                </c:pt>
                <c:pt idx="8">
                  <c:v>1600</c:v>
                </c:pt>
                <c:pt idx="9">
                  <c:v>1800</c:v>
                </c:pt>
                <c:pt idx="10">
                  <c:v>2000</c:v>
                </c:pt>
                <c:pt idx="11">
                  <c:v>2200</c:v>
                </c:pt>
                <c:pt idx="12">
                  <c:v>2307</c:v>
                </c:pt>
                <c:pt idx="13">
                  <c:v>3200</c:v>
                </c:pt>
                <c:pt idx="14">
                  <c:v>5219</c:v>
                </c:pt>
                <c:pt idx="15">
                  <c:v>8226</c:v>
                </c:pt>
                <c:pt idx="16">
                  <c:v>11156</c:v>
                </c:pt>
                <c:pt idx="17">
                  <c:v>14168</c:v>
                </c:pt>
                <c:pt idx="18">
                  <c:v>17124</c:v>
                </c:pt>
                <c:pt idx="19">
                  <c:v>20196</c:v>
                </c:pt>
                <c:pt idx="20">
                  <c:v>23278</c:v>
                </c:pt>
                <c:pt idx="21">
                  <c:v>26234</c:v>
                </c:pt>
                <c:pt idx="22">
                  <c:v>29310</c:v>
                </c:pt>
                <c:pt idx="23">
                  <c:v>32318</c:v>
                </c:pt>
                <c:pt idx="24">
                  <c:v>35049</c:v>
                </c:pt>
                <c:pt idx="25">
                  <c:v>38189</c:v>
                </c:pt>
                <c:pt idx="26">
                  <c:v>41095</c:v>
                </c:pt>
                <c:pt idx="27">
                  <c:v>44229</c:v>
                </c:pt>
                <c:pt idx="28">
                  <c:v>47175</c:v>
                </c:pt>
                <c:pt idx="29">
                  <c:v>50165</c:v>
                </c:pt>
                <c:pt idx="30">
                  <c:v>53241</c:v>
                </c:pt>
                <c:pt idx="31">
                  <c:v>56111</c:v>
                </c:pt>
                <c:pt idx="32">
                  <c:v>59091</c:v>
                </c:pt>
                <c:pt idx="33">
                  <c:v>62197</c:v>
                </c:pt>
                <c:pt idx="34">
                  <c:v>65189</c:v>
                </c:pt>
                <c:pt idx="35">
                  <c:v>68147</c:v>
                </c:pt>
                <c:pt idx="36">
                  <c:v>71201</c:v>
                </c:pt>
              </c:numCache>
            </c:numRef>
          </c:xVal>
          <c:yVal>
            <c:numRef>
              <c:f>'Mea Klong_X-sec'!$F$4:$F$40</c:f>
              <c:numCache>
                <c:formatCode>0</c:formatCode>
                <c:ptCount val="37"/>
                <c:pt idx="0">
                  <c:v>6500</c:v>
                </c:pt>
                <c:pt idx="1">
                  <c:v>5816.4555592934039</c:v>
                </c:pt>
                <c:pt idx="2">
                  <c:v>5204.7931189592528</c:v>
                </c:pt>
                <c:pt idx="3">
                  <c:v>4657.4535187296306</c:v>
                </c:pt>
                <c:pt idx="4">
                  <c:v>4167.6725247947052</c:v>
                </c:pt>
                <c:pt idx="5">
                  <c:v>3729.3972347933127</c:v>
                </c:pt>
                <c:pt idx="6">
                  <c:v>3337.2112737118482</c:v>
                </c:pt>
                <c:pt idx="7">
                  <c:v>2986.2678562335232</c:v>
                </c:pt>
                <c:pt idx="8">
                  <c:v>2672.2298882967184</c:v>
                </c:pt>
                <c:pt idx="9">
                  <c:v>2391.216367614375</c:v>
                </c:pt>
                <c:pt idx="10">
                  <c:v>2139.7544207513861</c:v>
                </c:pt>
                <c:pt idx="11">
                  <c:v>1914.7363840156977</c:v>
                </c:pt>
                <c:pt idx="12">
                  <c:v>1804.2328908559184</c:v>
                </c:pt>
                <c:pt idx="13">
                  <c:v>1098.5865501394296</c:v>
                </c:pt>
                <c:pt idx="14">
                  <c:v>1083.6332047633123</c:v>
                </c:pt>
                <c:pt idx="15">
                  <c:v>1062.1262626113357</c:v>
                </c:pt>
                <c:pt idx="16">
                  <c:v>1041.580711095479</c:v>
                </c:pt>
                <c:pt idx="17">
                  <c:v>1020.8743579421748</c:v>
                </c:pt>
                <c:pt idx="18">
                  <c:v>1000.9532611653906</c:v>
                </c:pt>
                <c:pt idx="19">
                  <c:v>980.66222777668679</c:v>
                </c:pt>
                <c:pt idx="20">
                  <c:v>960.71847828177613</c:v>
                </c:pt>
                <c:pt idx="21">
                  <c:v>941.97124887768507</c:v>
                </c:pt>
                <c:pt idx="22">
                  <c:v>922.85127199210933</c:v>
                </c:pt>
                <c:pt idx="23">
                  <c:v>904.52934961433982</c:v>
                </c:pt>
                <c:pt idx="24">
                  <c:v>888.2098974672698</c:v>
                </c:pt>
                <c:pt idx="25">
                  <c:v>869.80996151614534</c:v>
                </c:pt>
                <c:pt idx="26">
                  <c:v>853.12102533626989</c:v>
                </c:pt>
                <c:pt idx="27">
                  <c:v>835.48140034546304</c:v>
                </c:pt>
                <c:pt idx="28">
                  <c:v>819.23263085829728</c:v>
                </c:pt>
                <c:pt idx="29">
                  <c:v>803.06427373060683</c:v>
                </c:pt>
                <c:pt idx="30">
                  <c:v>786.76380769233322</c:v>
                </c:pt>
                <c:pt idx="31">
                  <c:v>771.85349040733945</c:v>
                </c:pt>
                <c:pt idx="32">
                  <c:v>756.6706499787972</c:v>
                </c:pt>
                <c:pt idx="33">
                  <c:v>741.16362650605754</c:v>
                </c:pt>
                <c:pt idx="34">
                  <c:v>726.52635044322119</c:v>
                </c:pt>
                <c:pt idx="35">
                  <c:v>712.33959199149581</c:v>
                </c:pt>
                <c:pt idx="36">
                  <c:v>697.98300389780979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E13-0146-99FB-E25E35A3D582}"/>
            </c:ext>
          </c:extLst>
        </c:ser>
        <c:ser>
          <c:idx val="5"/>
          <c:order val="5"/>
          <c:tx>
            <c:strRef>
              <c:f>'Mea Klong_X-sec'!$H$3</c:f>
              <c:strCache>
                <c:ptCount val="1"/>
                <c:pt idx="0">
                  <c:v>Fit Depth</c:v>
                </c:pt>
              </c:strCache>
            </c:strRef>
          </c:tx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'Mea Klong_X-sec'!$B$4:$B$40</c:f>
              <c:numCache>
                <c:formatCode>General</c:formatCode>
                <c:ptCount val="37"/>
                <c:pt idx="0">
                  <c:v>0</c:v>
                </c:pt>
                <c:pt idx="1">
                  <c:v>200</c:v>
                </c:pt>
                <c:pt idx="2">
                  <c:v>400</c:v>
                </c:pt>
                <c:pt idx="3">
                  <c:v>600</c:v>
                </c:pt>
                <c:pt idx="4">
                  <c:v>800</c:v>
                </c:pt>
                <c:pt idx="5">
                  <c:v>1000</c:v>
                </c:pt>
                <c:pt idx="6">
                  <c:v>1200</c:v>
                </c:pt>
                <c:pt idx="7">
                  <c:v>1400</c:v>
                </c:pt>
                <c:pt idx="8">
                  <c:v>1600</c:v>
                </c:pt>
                <c:pt idx="9">
                  <c:v>1800</c:v>
                </c:pt>
                <c:pt idx="10">
                  <c:v>2000</c:v>
                </c:pt>
                <c:pt idx="11">
                  <c:v>2200</c:v>
                </c:pt>
                <c:pt idx="12">
                  <c:v>2307</c:v>
                </c:pt>
                <c:pt idx="13">
                  <c:v>3200</c:v>
                </c:pt>
                <c:pt idx="14">
                  <c:v>5219</c:v>
                </c:pt>
                <c:pt idx="15">
                  <c:v>8226</c:v>
                </c:pt>
                <c:pt idx="16">
                  <c:v>11156</c:v>
                </c:pt>
                <c:pt idx="17">
                  <c:v>14168</c:v>
                </c:pt>
                <c:pt idx="18">
                  <c:v>17124</c:v>
                </c:pt>
                <c:pt idx="19">
                  <c:v>20196</c:v>
                </c:pt>
                <c:pt idx="20">
                  <c:v>23278</c:v>
                </c:pt>
                <c:pt idx="21">
                  <c:v>26234</c:v>
                </c:pt>
                <c:pt idx="22">
                  <c:v>29310</c:v>
                </c:pt>
                <c:pt idx="23">
                  <c:v>32318</c:v>
                </c:pt>
                <c:pt idx="24">
                  <c:v>35049</c:v>
                </c:pt>
                <c:pt idx="25">
                  <c:v>38189</c:v>
                </c:pt>
                <c:pt idx="26">
                  <c:v>41095</c:v>
                </c:pt>
                <c:pt idx="27">
                  <c:v>44229</c:v>
                </c:pt>
                <c:pt idx="28">
                  <c:v>47175</c:v>
                </c:pt>
                <c:pt idx="29">
                  <c:v>50165</c:v>
                </c:pt>
                <c:pt idx="30">
                  <c:v>53241</c:v>
                </c:pt>
                <c:pt idx="31">
                  <c:v>56111</c:v>
                </c:pt>
                <c:pt idx="32">
                  <c:v>59091</c:v>
                </c:pt>
                <c:pt idx="33">
                  <c:v>62197</c:v>
                </c:pt>
                <c:pt idx="34">
                  <c:v>65189</c:v>
                </c:pt>
                <c:pt idx="35">
                  <c:v>68147</c:v>
                </c:pt>
                <c:pt idx="36">
                  <c:v>71201</c:v>
                </c:pt>
              </c:numCache>
            </c:numRef>
          </c:xVal>
          <c:yVal>
            <c:numRef>
              <c:f>'Mea Klong_X-sec'!$H$4:$H$40</c:f>
              <c:numCache>
                <c:formatCode>0.00</c:formatCode>
                <c:ptCount val="37"/>
                <c:pt idx="0">
                  <c:v>4.6428571428571432</c:v>
                </c:pt>
                <c:pt idx="1">
                  <c:v>4.6428571428571432</c:v>
                </c:pt>
                <c:pt idx="2">
                  <c:v>4.6428571428571432</c:v>
                </c:pt>
                <c:pt idx="3">
                  <c:v>4.6428571428571432</c:v>
                </c:pt>
                <c:pt idx="4">
                  <c:v>4.6428571428571432</c:v>
                </c:pt>
                <c:pt idx="5">
                  <c:v>4.6428571428571423</c:v>
                </c:pt>
                <c:pt idx="6">
                  <c:v>4.6428571428571423</c:v>
                </c:pt>
                <c:pt idx="7">
                  <c:v>4.6428571428571423</c:v>
                </c:pt>
                <c:pt idx="8">
                  <c:v>4.6428571428571423</c:v>
                </c:pt>
                <c:pt idx="9">
                  <c:v>4.6428571428571432</c:v>
                </c:pt>
                <c:pt idx="10">
                  <c:v>4.6428571428571423</c:v>
                </c:pt>
                <c:pt idx="11">
                  <c:v>4.6428571428571432</c:v>
                </c:pt>
                <c:pt idx="12">
                  <c:v>4.6428571428571432</c:v>
                </c:pt>
                <c:pt idx="13">
                  <c:v>4.6428571428571432</c:v>
                </c:pt>
                <c:pt idx="14">
                  <c:v>4.6421183285064123</c:v>
                </c:pt>
                <c:pt idx="15">
                  <c:v>4.642118328506414</c:v>
                </c:pt>
                <c:pt idx="16">
                  <c:v>4.6421183285064131</c:v>
                </c:pt>
                <c:pt idx="17">
                  <c:v>4.6421183285064131</c:v>
                </c:pt>
                <c:pt idx="18">
                  <c:v>4.6421183285064123</c:v>
                </c:pt>
                <c:pt idx="19">
                  <c:v>4.6421183285064131</c:v>
                </c:pt>
                <c:pt idx="20">
                  <c:v>4.6421183285064131</c:v>
                </c:pt>
                <c:pt idx="21">
                  <c:v>4.6421183285064131</c:v>
                </c:pt>
                <c:pt idx="22">
                  <c:v>4.6421183285064131</c:v>
                </c:pt>
                <c:pt idx="23">
                  <c:v>4.6421183285064131</c:v>
                </c:pt>
                <c:pt idx="24">
                  <c:v>4.6421183285064131</c:v>
                </c:pt>
                <c:pt idx="25">
                  <c:v>4.6421183285064131</c:v>
                </c:pt>
                <c:pt idx="26">
                  <c:v>4.6421183285064131</c:v>
                </c:pt>
                <c:pt idx="27">
                  <c:v>4.6421183285064131</c:v>
                </c:pt>
                <c:pt idx="28">
                  <c:v>4.6421183285064131</c:v>
                </c:pt>
                <c:pt idx="29">
                  <c:v>4.6421183285064131</c:v>
                </c:pt>
                <c:pt idx="30">
                  <c:v>4.6421183285064131</c:v>
                </c:pt>
                <c:pt idx="31">
                  <c:v>4.6421183285064131</c:v>
                </c:pt>
                <c:pt idx="32">
                  <c:v>4.6421183285064131</c:v>
                </c:pt>
                <c:pt idx="33">
                  <c:v>4.6421183285064131</c:v>
                </c:pt>
                <c:pt idx="34">
                  <c:v>4.6421183285064131</c:v>
                </c:pt>
                <c:pt idx="35">
                  <c:v>4.6421183285064131</c:v>
                </c:pt>
                <c:pt idx="36">
                  <c:v>4.642118328506414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DE13-0146-99FB-E25E35A3D582}"/>
            </c:ext>
          </c:extLst>
        </c:ser>
        <c:ser>
          <c:idx val="6"/>
          <c:order val="6"/>
          <c:spPr>
            <a:ln w="28575">
              <a:noFill/>
            </a:ln>
          </c:spPr>
          <c:xVal>
            <c:numRef>
              <c:f>'Mea Klong_X-sec'!$B$4:$B$18</c:f>
              <c:numCache>
                <c:formatCode>General</c:formatCode>
                <c:ptCount val="15"/>
                <c:pt idx="0">
                  <c:v>0</c:v>
                </c:pt>
                <c:pt idx="1">
                  <c:v>200</c:v>
                </c:pt>
                <c:pt idx="2">
                  <c:v>400</c:v>
                </c:pt>
                <c:pt idx="3">
                  <c:v>600</c:v>
                </c:pt>
                <c:pt idx="4">
                  <c:v>800</c:v>
                </c:pt>
                <c:pt idx="5">
                  <c:v>1000</c:v>
                </c:pt>
                <c:pt idx="6">
                  <c:v>1200</c:v>
                </c:pt>
                <c:pt idx="7">
                  <c:v>1400</c:v>
                </c:pt>
                <c:pt idx="8">
                  <c:v>1600</c:v>
                </c:pt>
                <c:pt idx="9">
                  <c:v>1800</c:v>
                </c:pt>
                <c:pt idx="10">
                  <c:v>2000</c:v>
                </c:pt>
                <c:pt idx="11">
                  <c:v>2200</c:v>
                </c:pt>
                <c:pt idx="12">
                  <c:v>2307</c:v>
                </c:pt>
                <c:pt idx="13">
                  <c:v>3200</c:v>
                </c:pt>
                <c:pt idx="14">
                  <c:v>5219</c:v>
                </c:pt>
              </c:numCache>
            </c:numRef>
          </c:xVal>
          <c:yVal>
            <c:numRef>
              <c:f>'Mea Klong_X-sec'!$E$4:$E$18</c:f>
              <c:numCache>
                <c:formatCode>0.00</c:formatCode>
                <c:ptCount val="15"/>
                <c:pt idx="12">
                  <c:v>4.6399999999999997</c:v>
                </c:pt>
                <c:pt idx="14">
                  <c:v>6.5647058823529409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DE13-0146-99FB-E25E35A3D5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8068280"/>
        <c:axId val="2105550008"/>
      </c:scatterChart>
      <c:valAx>
        <c:axId val="21080682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05550008"/>
        <c:crosses val="autoZero"/>
        <c:crossBetween val="midCat"/>
      </c:valAx>
      <c:valAx>
        <c:axId val="2105550008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2108068280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Lalang </a:t>
            </a:r>
            <a:r>
              <a:rPr lang="en-US"/>
              <a:t>Estuary</a:t>
            </a:r>
          </a:p>
        </c:rich>
      </c:tx>
      <c:layout>
        <c:manualLayout>
          <c:xMode val="edge"/>
          <c:yMode val="edge"/>
          <c:x val="0.242091123224981"/>
          <c:y val="2.70727436093936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362020773044399"/>
          <c:y val="0.189859161334722"/>
          <c:w val="0.65549731924535104"/>
          <c:h val="0.651058270705409"/>
        </c:manualLayout>
      </c:layout>
      <c:scatterChart>
        <c:scatterStyle val="lineMarker"/>
        <c:varyColors val="0"/>
        <c:ser>
          <c:idx val="0"/>
          <c:order val="0"/>
          <c:tx>
            <c:strRef>
              <c:f>'Lalang_X-sec'!$C$3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xVal>
            <c:numRef>
              <c:f>'Lalang_X-sec'!$B$4:$B$34</c:f>
              <c:numCache>
                <c:formatCode>General</c:formatCode>
                <c:ptCount val="31"/>
                <c:pt idx="0">
                  <c:v>224</c:v>
                </c:pt>
                <c:pt idx="1">
                  <c:v>493</c:v>
                </c:pt>
                <c:pt idx="2">
                  <c:v>2323</c:v>
                </c:pt>
                <c:pt idx="3">
                  <c:v>7188</c:v>
                </c:pt>
                <c:pt idx="4">
                  <c:v>10605</c:v>
                </c:pt>
                <c:pt idx="5">
                  <c:v>12074</c:v>
                </c:pt>
                <c:pt idx="6">
                  <c:v>15684</c:v>
                </c:pt>
                <c:pt idx="7">
                  <c:v>17094</c:v>
                </c:pt>
                <c:pt idx="8">
                  <c:v>20658</c:v>
                </c:pt>
                <c:pt idx="9">
                  <c:v>22312</c:v>
                </c:pt>
                <c:pt idx="10">
                  <c:v>25633</c:v>
                </c:pt>
                <c:pt idx="11">
                  <c:v>27366</c:v>
                </c:pt>
                <c:pt idx="12">
                  <c:v>32281</c:v>
                </c:pt>
                <c:pt idx="13">
                  <c:v>37121</c:v>
                </c:pt>
                <c:pt idx="14">
                  <c:v>42238</c:v>
                </c:pt>
                <c:pt idx="15">
                  <c:v>46892</c:v>
                </c:pt>
                <c:pt idx="16">
                  <c:v>52001</c:v>
                </c:pt>
                <c:pt idx="17">
                  <c:v>55872</c:v>
                </c:pt>
                <c:pt idx="18">
                  <c:v>57131</c:v>
                </c:pt>
                <c:pt idx="19">
                  <c:v>62042</c:v>
                </c:pt>
                <c:pt idx="20">
                  <c:v>67138</c:v>
                </c:pt>
                <c:pt idx="21">
                  <c:v>70824</c:v>
                </c:pt>
                <c:pt idx="22">
                  <c:v>72036</c:v>
                </c:pt>
                <c:pt idx="23">
                  <c:v>77136</c:v>
                </c:pt>
                <c:pt idx="24">
                  <c:v>82031</c:v>
                </c:pt>
                <c:pt idx="25">
                  <c:v>87160</c:v>
                </c:pt>
                <c:pt idx="26">
                  <c:v>92576</c:v>
                </c:pt>
                <c:pt idx="27">
                  <c:v>97361</c:v>
                </c:pt>
                <c:pt idx="28">
                  <c:v>102571</c:v>
                </c:pt>
                <c:pt idx="29">
                  <c:v>115927</c:v>
                </c:pt>
                <c:pt idx="30">
                  <c:v>170869</c:v>
                </c:pt>
              </c:numCache>
            </c:numRef>
          </c:xVal>
          <c:yVal>
            <c:numRef>
              <c:f>'Lalang_X-sec'!$C$4:$C$34</c:f>
              <c:numCache>
                <c:formatCode>General</c:formatCode>
                <c:ptCount val="31"/>
                <c:pt idx="0">
                  <c:v>2505</c:v>
                </c:pt>
                <c:pt idx="1">
                  <c:v>2607</c:v>
                </c:pt>
                <c:pt idx="2">
                  <c:v>2896</c:v>
                </c:pt>
                <c:pt idx="3">
                  <c:v>2769</c:v>
                </c:pt>
                <c:pt idx="4">
                  <c:v>3559</c:v>
                </c:pt>
                <c:pt idx="5">
                  <c:v>2831</c:v>
                </c:pt>
                <c:pt idx="6">
                  <c:v>2976</c:v>
                </c:pt>
                <c:pt idx="7">
                  <c:v>1962</c:v>
                </c:pt>
                <c:pt idx="8">
                  <c:v>4030</c:v>
                </c:pt>
                <c:pt idx="9">
                  <c:v>2552</c:v>
                </c:pt>
                <c:pt idx="10">
                  <c:v>2411</c:v>
                </c:pt>
                <c:pt idx="11">
                  <c:v>1969</c:v>
                </c:pt>
                <c:pt idx="12">
                  <c:v>2211</c:v>
                </c:pt>
                <c:pt idx="13">
                  <c:v>1951</c:v>
                </c:pt>
                <c:pt idx="14">
                  <c:v>1840</c:v>
                </c:pt>
                <c:pt idx="15">
                  <c:v>2039</c:v>
                </c:pt>
                <c:pt idx="16">
                  <c:v>1872</c:v>
                </c:pt>
                <c:pt idx="17">
                  <c:v>1994</c:v>
                </c:pt>
                <c:pt idx="18">
                  <c:v>1838</c:v>
                </c:pt>
                <c:pt idx="19">
                  <c:v>2036</c:v>
                </c:pt>
                <c:pt idx="20">
                  <c:v>1796</c:v>
                </c:pt>
                <c:pt idx="21">
                  <c:v>2403</c:v>
                </c:pt>
                <c:pt idx="22">
                  <c:v>1911</c:v>
                </c:pt>
                <c:pt idx="23">
                  <c:v>1709</c:v>
                </c:pt>
                <c:pt idx="24">
                  <c:v>1794</c:v>
                </c:pt>
                <c:pt idx="25">
                  <c:v>1762</c:v>
                </c:pt>
                <c:pt idx="26">
                  <c:v>1899</c:v>
                </c:pt>
                <c:pt idx="27">
                  <c:v>1408</c:v>
                </c:pt>
                <c:pt idx="28">
                  <c:v>1783</c:v>
                </c:pt>
                <c:pt idx="29">
                  <c:v>1808</c:v>
                </c:pt>
                <c:pt idx="30">
                  <c:v>778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D06-6344-93EB-9F238A209C8A}"/>
            </c:ext>
          </c:extLst>
        </c:ser>
        <c:ser>
          <c:idx val="1"/>
          <c:order val="1"/>
          <c:tx>
            <c:strRef>
              <c:f>'Lalang_X-sec'!$D$3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'Lalang_X-sec'!$B$4:$B$34</c:f>
              <c:numCache>
                <c:formatCode>General</c:formatCode>
                <c:ptCount val="31"/>
                <c:pt idx="0">
                  <c:v>224</c:v>
                </c:pt>
                <c:pt idx="1">
                  <c:v>493</c:v>
                </c:pt>
                <c:pt idx="2">
                  <c:v>2323</c:v>
                </c:pt>
                <c:pt idx="3">
                  <c:v>7188</c:v>
                </c:pt>
                <c:pt idx="4">
                  <c:v>10605</c:v>
                </c:pt>
                <c:pt idx="5">
                  <c:v>12074</c:v>
                </c:pt>
                <c:pt idx="6">
                  <c:v>15684</c:v>
                </c:pt>
                <c:pt idx="7">
                  <c:v>17094</c:v>
                </c:pt>
                <c:pt idx="8">
                  <c:v>20658</c:v>
                </c:pt>
                <c:pt idx="9">
                  <c:v>22312</c:v>
                </c:pt>
                <c:pt idx="10">
                  <c:v>25633</c:v>
                </c:pt>
                <c:pt idx="11">
                  <c:v>27366</c:v>
                </c:pt>
                <c:pt idx="12">
                  <c:v>32281</c:v>
                </c:pt>
                <c:pt idx="13">
                  <c:v>37121</c:v>
                </c:pt>
                <c:pt idx="14">
                  <c:v>42238</c:v>
                </c:pt>
                <c:pt idx="15">
                  <c:v>46892</c:v>
                </c:pt>
                <c:pt idx="16">
                  <c:v>52001</c:v>
                </c:pt>
                <c:pt idx="17">
                  <c:v>55872</c:v>
                </c:pt>
                <c:pt idx="18">
                  <c:v>57131</c:v>
                </c:pt>
                <c:pt idx="19">
                  <c:v>62042</c:v>
                </c:pt>
                <c:pt idx="20">
                  <c:v>67138</c:v>
                </c:pt>
                <c:pt idx="21">
                  <c:v>70824</c:v>
                </c:pt>
                <c:pt idx="22">
                  <c:v>72036</c:v>
                </c:pt>
                <c:pt idx="23">
                  <c:v>77136</c:v>
                </c:pt>
                <c:pt idx="24">
                  <c:v>82031</c:v>
                </c:pt>
                <c:pt idx="25">
                  <c:v>87160</c:v>
                </c:pt>
                <c:pt idx="26">
                  <c:v>92576</c:v>
                </c:pt>
                <c:pt idx="27">
                  <c:v>97361</c:v>
                </c:pt>
                <c:pt idx="28">
                  <c:v>102571</c:v>
                </c:pt>
                <c:pt idx="29">
                  <c:v>115927</c:v>
                </c:pt>
                <c:pt idx="30">
                  <c:v>170869</c:v>
                </c:pt>
              </c:numCache>
            </c:numRef>
          </c:xVal>
          <c:yVal>
            <c:numRef>
              <c:f>'Lalang_X-sec'!$D$4:$D$34</c:f>
              <c:numCache>
                <c:formatCode>General</c:formatCode>
                <c:ptCount val="31"/>
                <c:pt idx="0">
                  <c:v>345</c:v>
                </c:pt>
                <c:pt idx="1">
                  <c:v>345</c:v>
                </c:pt>
                <c:pt idx="2">
                  <c:v>522</c:v>
                </c:pt>
                <c:pt idx="3">
                  <c:v>548</c:v>
                </c:pt>
                <c:pt idx="4">
                  <c:v>324</c:v>
                </c:pt>
                <c:pt idx="5">
                  <c:v>351</c:v>
                </c:pt>
                <c:pt idx="6">
                  <c:v>322</c:v>
                </c:pt>
                <c:pt idx="7">
                  <c:v>326</c:v>
                </c:pt>
                <c:pt idx="8">
                  <c:v>321</c:v>
                </c:pt>
                <c:pt idx="9">
                  <c:v>280</c:v>
                </c:pt>
                <c:pt idx="10">
                  <c:v>225</c:v>
                </c:pt>
                <c:pt idx="11">
                  <c:v>213</c:v>
                </c:pt>
                <c:pt idx="12">
                  <c:v>243</c:v>
                </c:pt>
                <c:pt idx="13">
                  <c:v>192</c:v>
                </c:pt>
                <c:pt idx="14">
                  <c:v>184</c:v>
                </c:pt>
                <c:pt idx="15">
                  <c:v>183</c:v>
                </c:pt>
                <c:pt idx="16">
                  <c:v>187</c:v>
                </c:pt>
                <c:pt idx="17">
                  <c:v>165</c:v>
                </c:pt>
                <c:pt idx="18">
                  <c:v>167</c:v>
                </c:pt>
                <c:pt idx="19">
                  <c:v>158</c:v>
                </c:pt>
                <c:pt idx="20">
                  <c:v>166</c:v>
                </c:pt>
                <c:pt idx="21">
                  <c:v>150</c:v>
                </c:pt>
                <c:pt idx="22">
                  <c:v>165</c:v>
                </c:pt>
                <c:pt idx="23">
                  <c:v>140</c:v>
                </c:pt>
                <c:pt idx="24">
                  <c:v>145</c:v>
                </c:pt>
                <c:pt idx="25">
                  <c:v>135</c:v>
                </c:pt>
                <c:pt idx="26">
                  <c:v>147</c:v>
                </c:pt>
                <c:pt idx="27">
                  <c:v>130</c:v>
                </c:pt>
                <c:pt idx="28">
                  <c:v>144</c:v>
                </c:pt>
                <c:pt idx="29">
                  <c:v>129</c:v>
                </c:pt>
                <c:pt idx="30">
                  <c:v>60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D06-6344-93EB-9F238A209C8A}"/>
            </c:ext>
          </c:extLst>
        </c:ser>
        <c:ser>
          <c:idx val="2"/>
          <c:order val="2"/>
          <c:tx>
            <c:strRef>
              <c:f>'Lalang_X-sec'!$E$3</c:f>
              <c:strCache>
                <c:ptCount val="1"/>
                <c:pt idx="0">
                  <c:v>Depth, h (m)</c:v>
                </c:pt>
              </c:strCache>
            </c:strRef>
          </c:tx>
          <c:spPr>
            <a:ln w="28575">
              <a:noFill/>
            </a:ln>
          </c:spPr>
          <c:xVal>
            <c:numRef>
              <c:f>'Lalang_X-sec'!$B$4:$B$34</c:f>
              <c:numCache>
                <c:formatCode>General</c:formatCode>
                <c:ptCount val="31"/>
                <c:pt idx="0">
                  <c:v>224</c:v>
                </c:pt>
                <c:pt idx="1">
                  <c:v>493</c:v>
                </c:pt>
                <c:pt idx="2">
                  <c:v>2323</c:v>
                </c:pt>
                <c:pt idx="3">
                  <c:v>7188</c:v>
                </c:pt>
                <c:pt idx="4">
                  <c:v>10605</c:v>
                </c:pt>
                <c:pt idx="5">
                  <c:v>12074</c:v>
                </c:pt>
                <c:pt idx="6">
                  <c:v>15684</c:v>
                </c:pt>
                <c:pt idx="7">
                  <c:v>17094</c:v>
                </c:pt>
                <c:pt idx="8">
                  <c:v>20658</c:v>
                </c:pt>
                <c:pt idx="9">
                  <c:v>22312</c:v>
                </c:pt>
                <c:pt idx="10">
                  <c:v>25633</c:v>
                </c:pt>
                <c:pt idx="11">
                  <c:v>27366</c:v>
                </c:pt>
                <c:pt idx="12">
                  <c:v>32281</c:v>
                </c:pt>
                <c:pt idx="13">
                  <c:v>37121</c:v>
                </c:pt>
                <c:pt idx="14">
                  <c:v>42238</c:v>
                </c:pt>
                <c:pt idx="15">
                  <c:v>46892</c:v>
                </c:pt>
                <c:pt idx="16">
                  <c:v>52001</c:v>
                </c:pt>
                <c:pt idx="17">
                  <c:v>55872</c:v>
                </c:pt>
                <c:pt idx="18">
                  <c:v>57131</c:v>
                </c:pt>
                <c:pt idx="19">
                  <c:v>62042</c:v>
                </c:pt>
                <c:pt idx="20">
                  <c:v>67138</c:v>
                </c:pt>
                <c:pt idx="21">
                  <c:v>70824</c:v>
                </c:pt>
                <c:pt idx="22">
                  <c:v>72036</c:v>
                </c:pt>
                <c:pt idx="23">
                  <c:v>77136</c:v>
                </c:pt>
                <c:pt idx="24">
                  <c:v>82031</c:v>
                </c:pt>
                <c:pt idx="25">
                  <c:v>87160</c:v>
                </c:pt>
                <c:pt idx="26">
                  <c:v>92576</c:v>
                </c:pt>
                <c:pt idx="27">
                  <c:v>97361</c:v>
                </c:pt>
                <c:pt idx="28">
                  <c:v>102571</c:v>
                </c:pt>
                <c:pt idx="29">
                  <c:v>115927</c:v>
                </c:pt>
                <c:pt idx="30">
                  <c:v>170869</c:v>
                </c:pt>
              </c:numCache>
            </c:numRef>
          </c:xVal>
          <c:yVal>
            <c:numRef>
              <c:f>'Lalang_X-sec'!$E$4:$E$34</c:f>
              <c:numCache>
                <c:formatCode>0.0</c:formatCode>
                <c:ptCount val="31"/>
                <c:pt idx="0">
                  <c:v>7.2608695652173916</c:v>
                </c:pt>
                <c:pt idx="1">
                  <c:v>7.5565217391304351</c:v>
                </c:pt>
                <c:pt idx="2">
                  <c:v>5.5478927203065131</c:v>
                </c:pt>
                <c:pt idx="3">
                  <c:v>5.0529197080291972</c:v>
                </c:pt>
                <c:pt idx="4">
                  <c:v>10.984567901234568</c:v>
                </c:pt>
                <c:pt idx="5">
                  <c:v>8.0655270655270659</c:v>
                </c:pt>
                <c:pt idx="6">
                  <c:v>9.2422360248447202</c:v>
                </c:pt>
                <c:pt idx="7">
                  <c:v>6.0184049079754605</c:v>
                </c:pt>
                <c:pt idx="8">
                  <c:v>12.554517133956386</c:v>
                </c:pt>
                <c:pt idx="9">
                  <c:v>9.1142857142857139</c:v>
                </c:pt>
                <c:pt idx="10">
                  <c:v>10.715555555555556</c:v>
                </c:pt>
                <c:pt idx="11">
                  <c:v>9.2441314553990619</c:v>
                </c:pt>
                <c:pt idx="12">
                  <c:v>9.0987654320987659</c:v>
                </c:pt>
                <c:pt idx="13">
                  <c:v>10.161458333333334</c:v>
                </c:pt>
                <c:pt idx="14">
                  <c:v>10</c:v>
                </c:pt>
                <c:pt idx="15">
                  <c:v>11.142076502732241</c:v>
                </c:pt>
                <c:pt idx="16">
                  <c:v>10.010695187165775</c:v>
                </c:pt>
                <c:pt idx="17">
                  <c:v>12.084848484848484</c:v>
                </c:pt>
                <c:pt idx="18">
                  <c:v>11.005988023952096</c:v>
                </c:pt>
                <c:pt idx="19">
                  <c:v>12.886075949367088</c:v>
                </c:pt>
                <c:pt idx="20">
                  <c:v>10.819277108433734</c:v>
                </c:pt>
                <c:pt idx="21">
                  <c:v>16.02</c:v>
                </c:pt>
                <c:pt idx="22">
                  <c:v>11.581818181818182</c:v>
                </c:pt>
                <c:pt idx="23">
                  <c:v>12.207142857142857</c:v>
                </c:pt>
                <c:pt idx="24">
                  <c:v>12.372413793103448</c:v>
                </c:pt>
                <c:pt idx="25">
                  <c:v>13.051851851851852</c:v>
                </c:pt>
                <c:pt idx="26">
                  <c:v>12.918367346938776</c:v>
                </c:pt>
                <c:pt idx="27">
                  <c:v>10.830769230769231</c:v>
                </c:pt>
                <c:pt idx="28">
                  <c:v>12.381944444444445</c:v>
                </c:pt>
                <c:pt idx="29">
                  <c:v>14.015503875968992</c:v>
                </c:pt>
                <c:pt idx="30">
                  <c:v>12.966666666666667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D06-6344-93EB-9F238A209C8A}"/>
            </c:ext>
          </c:extLst>
        </c:ser>
        <c:ser>
          <c:idx val="3"/>
          <c:order val="3"/>
          <c:tx>
            <c:strRef>
              <c:f>'Lalang_X-sec'!$G$3</c:f>
              <c:strCache>
                <c:ptCount val="1"/>
                <c:pt idx="0">
                  <c:v>Fit Width</c:v>
                </c:pt>
              </c:strCache>
            </c:strRef>
          </c:tx>
          <c:spPr>
            <a:ln w="28575">
              <a:solidFill>
                <a:srgbClr val="9B3937"/>
              </a:solidFill>
            </a:ln>
          </c:spPr>
          <c:marker>
            <c:symbol val="none"/>
          </c:marker>
          <c:xVal>
            <c:numRef>
              <c:f>'Lalang_X-sec'!$B$4:$B$34</c:f>
              <c:numCache>
                <c:formatCode>General</c:formatCode>
                <c:ptCount val="31"/>
                <c:pt idx="0">
                  <c:v>224</c:v>
                </c:pt>
                <c:pt idx="1">
                  <c:v>493</c:v>
                </c:pt>
                <c:pt idx="2">
                  <c:v>2323</c:v>
                </c:pt>
                <c:pt idx="3">
                  <c:v>7188</c:v>
                </c:pt>
                <c:pt idx="4">
                  <c:v>10605</c:v>
                </c:pt>
                <c:pt idx="5">
                  <c:v>12074</c:v>
                </c:pt>
                <c:pt idx="6">
                  <c:v>15684</c:v>
                </c:pt>
                <c:pt idx="7">
                  <c:v>17094</c:v>
                </c:pt>
                <c:pt idx="8">
                  <c:v>20658</c:v>
                </c:pt>
                <c:pt idx="9">
                  <c:v>22312</c:v>
                </c:pt>
                <c:pt idx="10">
                  <c:v>25633</c:v>
                </c:pt>
                <c:pt idx="11">
                  <c:v>27366</c:v>
                </c:pt>
                <c:pt idx="12">
                  <c:v>32281</c:v>
                </c:pt>
                <c:pt idx="13">
                  <c:v>37121</c:v>
                </c:pt>
                <c:pt idx="14">
                  <c:v>42238</c:v>
                </c:pt>
                <c:pt idx="15">
                  <c:v>46892</c:v>
                </c:pt>
                <c:pt idx="16">
                  <c:v>52001</c:v>
                </c:pt>
                <c:pt idx="17">
                  <c:v>55872</c:v>
                </c:pt>
                <c:pt idx="18">
                  <c:v>57131</c:v>
                </c:pt>
                <c:pt idx="19">
                  <c:v>62042</c:v>
                </c:pt>
                <c:pt idx="20">
                  <c:v>67138</c:v>
                </c:pt>
                <c:pt idx="21">
                  <c:v>70824</c:v>
                </c:pt>
                <c:pt idx="22">
                  <c:v>72036</c:v>
                </c:pt>
                <c:pt idx="23">
                  <c:v>77136</c:v>
                </c:pt>
                <c:pt idx="24">
                  <c:v>82031</c:v>
                </c:pt>
                <c:pt idx="25">
                  <c:v>87160</c:v>
                </c:pt>
                <c:pt idx="26">
                  <c:v>92576</c:v>
                </c:pt>
                <c:pt idx="27">
                  <c:v>97361</c:v>
                </c:pt>
                <c:pt idx="28">
                  <c:v>102571</c:v>
                </c:pt>
                <c:pt idx="29">
                  <c:v>115927</c:v>
                </c:pt>
                <c:pt idx="30">
                  <c:v>170869</c:v>
                </c:pt>
              </c:numCache>
            </c:numRef>
          </c:xVal>
          <c:yVal>
            <c:numRef>
              <c:f>'Lalang_X-sec'!$G$4:$G$34</c:f>
              <c:numCache>
                <c:formatCode>0</c:formatCode>
                <c:ptCount val="31"/>
                <c:pt idx="0">
                  <c:v>359.14314899390803</c:v>
                </c:pt>
                <c:pt idx="1">
                  <c:v>358.11685745103108</c:v>
                </c:pt>
                <c:pt idx="2">
                  <c:v>351.21243401069353</c:v>
                </c:pt>
                <c:pt idx="3">
                  <c:v>333.49769251751223</c:v>
                </c:pt>
                <c:pt idx="4">
                  <c:v>321.59239270924519</c:v>
                </c:pt>
                <c:pt idx="5">
                  <c:v>316.60572275267953</c:v>
                </c:pt>
                <c:pt idx="6">
                  <c:v>304.67723416279017</c:v>
                </c:pt>
                <c:pt idx="7">
                  <c:v>300.14118109900272</c:v>
                </c:pt>
                <c:pt idx="8">
                  <c:v>288.97439165712143</c:v>
                </c:pt>
                <c:pt idx="9">
                  <c:v>283.9341455262188</c:v>
                </c:pt>
                <c:pt idx="10">
                  <c:v>274.07794646675848</c:v>
                </c:pt>
                <c:pt idx="11">
                  <c:v>269.0712923672113</c:v>
                </c:pt>
                <c:pt idx="12">
                  <c:v>255.3637853753232</c:v>
                </c:pt>
                <c:pt idx="13">
                  <c:v>242.54803570217294</c:v>
                </c:pt>
                <c:pt idx="14">
                  <c:v>229.69758729513759</c:v>
                </c:pt>
                <c:pt idx="15">
                  <c:v>218.60205307415663</c:v>
                </c:pt>
                <c:pt idx="16">
                  <c:v>207.0379073492303</c:v>
                </c:pt>
                <c:pt idx="17">
                  <c:v>198.68507881995004</c:v>
                </c:pt>
                <c:pt idx="18">
                  <c:v>196.04170862624153</c:v>
                </c:pt>
                <c:pt idx="19">
                  <c:v>186.06252159784151</c:v>
                </c:pt>
                <c:pt idx="20">
                  <c:v>176.244104043427</c:v>
                </c:pt>
                <c:pt idx="21">
                  <c:v>169.46683143788664</c:v>
                </c:pt>
                <c:pt idx="22">
                  <c:v>167.29581720521935</c:v>
                </c:pt>
                <c:pt idx="23">
                  <c:v>158.46096521959549</c:v>
                </c:pt>
                <c:pt idx="24">
                  <c:v>150.42036661699805</c:v>
                </c:pt>
                <c:pt idx="25">
                  <c:v>142.43275433091682</c:v>
                </c:pt>
                <c:pt idx="26">
                  <c:v>134.45814588730019</c:v>
                </c:pt>
                <c:pt idx="27">
                  <c:v>127.78494225886648</c:v>
                </c:pt>
                <c:pt idx="28">
                  <c:v>120.89509431188878</c:v>
                </c:pt>
                <c:pt idx="29">
                  <c:v>104.88222710302972</c:v>
                </c:pt>
                <c:pt idx="30">
                  <c:v>58.460347991091005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D06-6344-93EB-9F238A209C8A}"/>
            </c:ext>
          </c:extLst>
        </c:ser>
        <c:ser>
          <c:idx val="4"/>
          <c:order val="4"/>
          <c:tx>
            <c:strRef>
              <c:f>'Lalang_X-sec'!$F$3</c:f>
              <c:strCache>
                <c:ptCount val="1"/>
                <c:pt idx="0">
                  <c:v>Fit Area</c:v>
                </c:pt>
              </c:strCache>
            </c:strRef>
          </c:tx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'Lalang_X-sec'!$B$4:$B$34</c:f>
              <c:numCache>
                <c:formatCode>General</c:formatCode>
                <c:ptCount val="31"/>
                <c:pt idx="0">
                  <c:v>224</c:v>
                </c:pt>
                <c:pt idx="1">
                  <c:v>493</c:v>
                </c:pt>
                <c:pt idx="2">
                  <c:v>2323</c:v>
                </c:pt>
                <c:pt idx="3">
                  <c:v>7188</c:v>
                </c:pt>
                <c:pt idx="4">
                  <c:v>10605</c:v>
                </c:pt>
                <c:pt idx="5">
                  <c:v>12074</c:v>
                </c:pt>
                <c:pt idx="6">
                  <c:v>15684</c:v>
                </c:pt>
                <c:pt idx="7">
                  <c:v>17094</c:v>
                </c:pt>
                <c:pt idx="8">
                  <c:v>20658</c:v>
                </c:pt>
                <c:pt idx="9">
                  <c:v>22312</c:v>
                </c:pt>
                <c:pt idx="10">
                  <c:v>25633</c:v>
                </c:pt>
                <c:pt idx="11">
                  <c:v>27366</c:v>
                </c:pt>
                <c:pt idx="12">
                  <c:v>32281</c:v>
                </c:pt>
                <c:pt idx="13">
                  <c:v>37121</c:v>
                </c:pt>
                <c:pt idx="14">
                  <c:v>42238</c:v>
                </c:pt>
                <c:pt idx="15">
                  <c:v>46892</c:v>
                </c:pt>
                <c:pt idx="16">
                  <c:v>52001</c:v>
                </c:pt>
                <c:pt idx="17">
                  <c:v>55872</c:v>
                </c:pt>
                <c:pt idx="18">
                  <c:v>57131</c:v>
                </c:pt>
                <c:pt idx="19">
                  <c:v>62042</c:v>
                </c:pt>
                <c:pt idx="20">
                  <c:v>67138</c:v>
                </c:pt>
                <c:pt idx="21">
                  <c:v>70824</c:v>
                </c:pt>
                <c:pt idx="22">
                  <c:v>72036</c:v>
                </c:pt>
                <c:pt idx="23">
                  <c:v>77136</c:v>
                </c:pt>
                <c:pt idx="24">
                  <c:v>82031</c:v>
                </c:pt>
                <c:pt idx="25">
                  <c:v>87160</c:v>
                </c:pt>
                <c:pt idx="26">
                  <c:v>92576</c:v>
                </c:pt>
                <c:pt idx="27">
                  <c:v>97361</c:v>
                </c:pt>
                <c:pt idx="28">
                  <c:v>102571</c:v>
                </c:pt>
                <c:pt idx="29">
                  <c:v>115927</c:v>
                </c:pt>
                <c:pt idx="30">
                  <c:v>170869</c:v>
                </c:pt>
              </c:numCache>
            </c:numRef>
          </c:xVal>
          <c:yVal>
            <c:numRef>
              <c:f>'Lalang_X-sec'!$F$4:$F$34</c:f>
              <c:numCache>
                <c:formatCode>0</c:formatCode>
                <c:ptCount val="31"/>
                <c:pt idx="0">
                  <c:v>2876.1395955805478</c:v>
                </c:pt>
                <c:pt idx="1">
                  <c:v>2871.5105011442552</c:v>
                </c:pt>
                <c:pt idx="2">
                  <c:v>2840.2160252442086</c:v>
                </c:pt>
                <c:pt idx="3">
                  <c:v>2758.6691681301891</c:v>
                </c:pt>
                <c:pt idx="4">
                  <c:v>2702.7973713660995</c:v>
                </c:pt>
                <c:pt idx="5">
                  <c:v>2679.1267260940572</c:v>
                </c:pt>
                <c:pt idx="6">
                  <c:v>2621.8341405195702</c:v>
                </c:pt>
                <c:pt idx="7">
                  <c:v>2599.7908843864998</c:v>
                </c:pt>
                <c:pt idx="8">
                  <c:v>2544.8957725321816</c:v>
                </c:pt>
                <c:pt idx="9">
                  <c:v>2519.815044345261</c:v>
                </c:pt>
                <c:pt idx="10">
                  <c:v>2470.2003882216168</c:v>
                </c:pt>
                <c:pt idx="11">
                  <c:v>2444.6990579659719</c:v>
                </c:pt>
                <c:pt idx="12">
                  <c:v>2373.797261372215</c:v>
                </c:pt>
                <c:pt idx="13">
                  <c:v>2305.9871675498057</c:v>
                </c:pt>
                <c:pt idx="14">
                  <c:v>2236.401584017809</c:v>
                </c:pt>
                <c:pt idx="15">
                  <c:v>2174.9373836203822</c:v>
                </c:pt>
                <c:pt idx="16">
                  <c:v>2109.4074119268562</c:v>
                </c:pt>
                <c:pt idx="17">
                  <c:v>2061.0744405176542</c:v>
                </c:pt>
                <c:pt idx="18">
                  <c:v>2045.5945847840358</c:v>
                </c:pt>
                <c:pt idx="19">
                  <c:v>1986.3152955524147</c:v>
                </c:pt>
                <c:pt idx="20">
                  <c:v>1926.6184004870263</c:v>
                </c:pt>
                <c:pt idx="21">
                  <c:v>1884.5602145805499</c:v>
                </c:pt>
                <c:pt idx="22">
                  <c:v>1870.9325581068761</c:v>
                </c:pt>
                <c:pt idx="23">
                  <c:v>1814.6599205794432</c:v>
                </c:pt>
                <c:pt idx="24">
                  <c:v>1762.2417168481838</c:v>
                </c:pt>
                <c:pt idx="25">
                  <c:v>1708.9414204996783</c:v>
                </c:pt>
                <c:pt idx="26">
                  <c:v>1654.4075828384441</c:v>
                </c:pt>
                <c:pt idx="27">
                  <c:v>1607.6770228532196</c:v>
                </c:pt>
                <c:pt idx="28">
                  <c:v>1558.295645941359</c:v>
                </c:pt>
                <c:pt idx="29">
                  <c:v>1438.5226384910106</c:v>
                </c:pt>
                <c:pt idx="30">
                  <c:v>1035.228970179943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D06-6344-93EB-9F238A209C8A}"/>
            </c:ext>
          </c:extLst>
        </c:ser>
        <c:ser>
          <c:idx val="5"/>
          <c:order val="5"/>
          <c:tx>
            <c:strRef>
              <c:f>'Lalang_X-sec'!$H$3</c:f>
              <c:strCache>
                <c:ptCount val="1"/>
                <c:pt idx="0">
                  <c:v>Fit Depth</c:v>
                </c:pt>
              </c:strCache>
            </c:strRef>
          </c:tx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'Lalang_X-sec'!$B$4:$B$34</c:f>
              <c:numCache>
                <c:formatCode>General</c:formatCode>
                <c:ptCount val="31"/>
                <c:pt idx="0">
                  <c:v>224</c:v>
                </c:pt>
                <c:pt idx="1">
                  <c:v>493</c:v>
                </c:pt>
                <c:pt idx="2">
                  <c:v>2323</c:v>
                </c:pt>
                <c:pt idx="3">
                  <c:v>7188</c:v>
                </c:pt>
                <c:pt idx="4">
                  <c:v>10605</c:v>
                </c:pt>
                <c:pt idx="5">
                  <c:v>12074</c:v>
                </c:pt>
                <c:pt idx="6">
                  <c:v>15684</c:v>
                </c:pt>
                <c:pt idx="7">
                  <c:v>17094</c:v>
                </c:pt>
                <c:pt idx="8">
                  <c:v>20658</c:v>
                </c:pt>
                <c:pt idx="9">
                  <c:v>22312</c:v>
                </c:pt>
                <c:pt idx="10">
                  <c:v>25633</c:v>
                </c:pt>
                <c:pt idx="11">
                  <c:v>27366</c:v>
                </c:pt>
                <c:pt idx="12">
                  <c:v>32281</c:v>
                </c:pt>
                <c:pt idx="13">
                  <c:v>37121</c:v>
                </c:pt>
                <c:pt idx="14">
                  <c:v>42238</c:v>
                </c:pt>
                <c:pt idx="15">
                  <c:v>46892</c:v>
                </c:pt>
                <c:pt idx="16">
                  <c:v>52001</c:v>
                </c:pt>
                <c:pt idx="17">
                  <c:v>55872</c:v>
                </c:pt>
                <c:pt idx="18">
                  <c:v>57131</c:v>
                </c:pt>
                <c:pt idx="19">
                  <c:v>62042</c:v>
                </c:pt>
                <c:pt idx="20">
                  <c:v>67138</c:v>
                </c:pt>
                <c:pt idx="21">
                  <c:v>70824</c:v>
                </c:pt>
                <c:pt idx="22">
                  <c:v>72036</c:v>
                </c:pt>
                <c:pt idx="23">
                  <c:v>77136</c:v>
                </c:pt>
                <c:pt idx="24">
                  <c:v>82031</c:v>
                </c:pt>
                <c:pt idx="25">
                  <c:v>87160</c:v>
                </c:pt>
                <c:pt idx="26">
                  <c:v>92576</c:v>
                </c:pt>
                <c:pt idx="27">
                  <c:v>97361</c:v>
                </c:pt>
                <c:pt idx="28">
                  <c:v>102571</c:v>
                </c:pt>
                <c:pt idx="29">
                  <c:v>115927</c:v>
                </c:pt>
                <c:pt idx="30">
                  <c:v>170869</c:v>
                </c:pt>
              </c:numCache>
            </c:numRef>
          </c:xVal>
          <c:yVal>
            <c:numRef>
              <c:f>'Lalang_X-sec'!$H$4:$H$34</c:f>
              <c:numCache>
                <c:formatCode>0.00</c:formatCode>
                <c:ptCount val="31"/>
                <c:pt idx="0">
                  <c:v>8.0083376326060289</c:v>
                </c:pt>
                <c:pt idx="1">
                  <c:v>8.0183617202016411</c:v>
                </c:pt>
                <c:pt idx="2">
                  <c:v>8.0868891593904415</c:v>
                </c:pt>
                <c:pt idx="3">
                  <c:v>8.2719288019821278</c:v>
                </c:pt>
                <c:pt idx="4">
                  <c:v>8.4044194845421138</c:v>
                </c:pt>
                <c:pt idx="5">
                  <c:v>8.4620287428818521</c:v>
                </c:pt>
                <c:pt idx="6">
                  <c:v>8.6052840400891739</c:v>
                </c:pt>
                <c:pt idx="7">
                  <c:v>8.6618932959051325</c:v>
                </c:pt>
                <c:pt idx="8">
                  <c:v>8.8066480837229086</c:v>
                </c:pt>
                <c:pt idx="9">
                  <c:v>8.8746460545463997</c:v>
                </c:pt>
                <c:pt idx="10">
                  <c:v>9.0127659670028031</c:v>
                </c:pt>
                <c:pt idx="11">
                  <c:v>9.0856926298536624</c:v>
                </c:pt>
                <c:pt idx="12">
                  <c:v>9.29574746819838</c:v>
                </c:pt>
                <c:pt idx="13">
                  <c:v>9.5073421678060903</c:v>
                </c:pt>
                <c:pt idx="14">
                  <c:v>9.7362867862615587</c:v>
                </c:pt>
                <c:pt idx="15">
                  <c:v>9.9492998946472646</c:v>
                </c:pt>
                <c:pt idx="16">
                  <c:v>10.188508176759729</c:v>
                </c:pt>
                <c:pt idx="17">
                  <c:v>10.373574365820474</c:v>
                </c:pt>
                <c:pt idx="18">
                  <c:v>10.434486615723257</c:v>
                </c:pt>
                <c:pt idx="19">
                  <c:v>10.67552604626991</c:v>
                </c:pt>
                <c:pt idx="20">
                  <c:v>10.931533913964591</c:v>
                </c:pt>
                <c:pt idx="21">
                  <c:v>11.120525465605835</c:v>
                </c:pt>
                <c:pt idx="22">
                  <c:v>11.18337917445856</c:v>
                </c:pt>
                <c:pt idx="23">
                  <c:v>11.451778790219308</c:v>
                </c:pt>
                <c:pt idx="24">
                  <c:v>11.715446229001838</c:v>
                </c:pt>
                <c:pt idx="25">
                  <c:v>11.998233331423622</c:v>
                </c:pt>
                <c:pt idx="26">
                  <c:v>12.304257000725947</c:v>
                </c:pt>
                <c:pt idx="27">
                  <c:v>12.581114757608848</c:v>
                </c:pt>
                <c:pt idx="28">
                  <c:v>12.889651600926182</c:v>
                </c:pt>
                <c:pt idx="29">
                  <c:v>13.715599660921542</c:v>
                </c:pt>
                <c:pt idx="30">
                  <c:v>17.708224561675642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4D06-6344-93EB-9F238A209C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8414056"/>
        <c:axId val="2106431784"/>
      </c:scatterChart>
      <c:valAx>
        <c:axId val="21084140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06431784"/>
        <c:crosses val="autoZero"/>
        <c:crossBetween val="midCat"/>
      </c:valAx>
      <c:valAx>
        <c:axId val="2106431784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08414056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Limpopo</a:t>
            </a:r>
            <a:r>
              <a:rPr lang="en-US"/>
              <a:t> Estuary</a:t>
            </a:r>
          </a:p>
        </c:rich>
      </c:tx>
      <c:layout>
        <c:manualLayout>
          <c:xMode val="edge"/>
          <c:yMode val="edge"/>
          <c:x val="0.242091123224981"/>
          <c:y val="2.70727436093936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362020773044399"/>
          <c:y val="0.189859161334722"/>
          <c:w val="0.65549731924535104"/>
          <c:h val="0.651058270705409"/>
        </c:manualLayout>
      </c:layout>
      <c:scatterChart>
        <c:scatterStyle val="lineMarker"/>
        <c:varyColors val="0"/>
        <c:ser>
          <c:idx val="0"/>
          <c:order val="0"/>
          <c:tx>
            <c:strRef>
              <c:f>'Limpopo_X-sec'!$C$3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xVal>
            <c:numRef>
              <c:f>'Limpopo_X-sec'!$B$4:$B$85</c:f>
              <c:numCache>
                <c:formatCode>General</c:formatCode>
                <c:ptCount val="82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20000</c:v>
                </c:pt>
                <c:pt idx="22">
                  <c:v>21000</c:v>
                </c:pt>
                <c:pt idx="23">
                  <c:v>22000</c:v>
                </c:pt>
                <c:pt idx="24">
                  <c:v>23000</c:v>
                </c:pt>
                <c:pt idx="25">
                  <c:v>24000</c:v>
                </c:pt>
                <c:pt idx="26">
                  <c:v>25000</c:v>
                </c:pt>
                <c:pt idx="27">
                  <c:v>26000</c:v>
                </c:pt>
                <c:pt idx="28">
                  <c:v>27000</c:v>
                </c:pt>
                <c:pt idx="29">
                  <c:v>28000</c:v>
                </c:pt>
                <c:pt idx="30">
                  <c:v>29000</c:v>
                </c:pt>
                <c:pt idx="31">
                  <c:v>30000</c:v>
                </c:pt>
                <c:pt idx="32">
                  <c:v>31000</c:v>
                </c:pt>
                <c:pt idx="33">
                  <c:v>32000</c:v>
                </c:pt>
                <c:pt idx="34">
                  <c:v>33000</c:v>
                </c:pt>
                <c:pt idx="35">
                  <c:v>34000</c:v>
                </c:pt>
                <c:pt idx="36">
                  <c:v>35000</c:v>
                </c:pt>
                <c:pt idx="37">
                  <c:v>36000</c:v>
                </c:pt>
                <c:pt idx="38">
                  <c:v>37000</c:v>
                </c:pt>
                <c:pt idx="39">
                  <c:v>38000</c:v>
                </c:pt>
                <c:pt idx="40">
                  <c:v>39000</c:v>
                </c:pt>
                <c:pt idx="41">
                  <c:v>40000</c:v>
                </c:pt>
                <c:pt idx="42">
                  <c:v>41000</c:v>
                </c:pt>
                <c:pt idx="43">
                  <c:v>42000</c:v>
                </c:pt>
                <c:pt idx="44">
                  <c:v>43000</c:v>
                </c:pt>
                <c:pt idx="45">
                  <c:v>44000</c:v>
                </c:pt>
                <c:pt idx="46">
                  <c:v>45000</c:v>
                </c:pt>
                <c:pt idx="47">
                  <c:v>46000</c:v>
                </c:pt>
                <c:pt idx="48">
                  <c:v>47000</c:v>
                </c:pt>
                <c:pt idx="49">
                  <c:v>48000</c:v>
                </c:pt>
                <c:pt idx="50">
                  <c:v>49000</c:v>
                </c:pt>
                <c:pt idx="51">
                  <c:v>50000</c:v>
                </c:pt>
                <c:pt idx="52">
                  <c:v>51000</c:v>
                </c:pt>
                <c:pt idx="53">
                  <c:v>52000</c:v>
                </c:pt>
                <c:pt idx="54">
                  <c:v>53000</c:v>
                </c:pt>
                <c:pt idx="55">
                  <c:v>54000</c:v>
                </c:pt>
                <c:pt idx="56">
                  <c:v>55000</c:v>
                </c:pt>
                <c:pt idx="57">
                  <c:v>56000</c:v>
                </c:pt>
                <c:pt idx="58">
                  <c:v>57000</c:v>
                </c:pt>
                <c:pt idx="59">
                  <c:v>58000</c:v>
                </c:pt>
                <c:pt idx="60">
                  <c:v>59000</c:v>
                </c:pt>
                <c:pt idx="61">
                  <c:v>60000</c:v>
                </c:pt>
                <c:pt idx="62">
                  <c:v>61000</c:v>
                </c:pt>
                <c:pt idx="63">
                  <c:v>62000</c:v>
                </c:pt>
                <c:pt idx="64">
                  <c:v>63000</c:v>
                </c:pt>
                <c:pt idx="65">
                  <c:v>64000</c:v>
                </c:pt>
                <c:pt idx="66">
                  <c:v>65000</c:v>
                </c:pt>
                <c:pt idx="67">
                  <c:v>66000</c:v>
                </c:pt>
                <c:pt idx="68">
                  <c:v>67000</c:v>
                </c:pt>
                <c:pt idx="69">
                  <c:v>68000</c:v>
                </c:pt>
                <c:pt idx="70">
                  <c:v>69000</c:v>
                </c:pt>
                <c:pt idx="71">
                  <c:v>70000</c:v>
                </c:pt>
                <c:pt idx="72">
                  <c:v>71000</c:v>
                </c:pt>
                <c:pt idx="73">
                  <c:v>72000</c:v>
                </c:pt>
                <c:pt idx="74">
                  <c:v>73000</c:v>
                </c:pt>
                <c:pt idx="75">
                  <c:v>74000</c:v>
                </c:pt>
                <c:pt idx="76">
                  <c:v>75000</c:v>
                </c:pt>
                <c:pt idx="77">
                  <c:v>76000</c:v>
                </c:pt>
                <c:pt idx="78">
                  <c:v>77000</c:v>
                </c:pt>
                <c:pt idx="79">
                  <c:v>78000</c:v>
                </c:pt>
                <c:pt idx="80">
                  <c:v>79000</c:v>
                </c:pt>
                <c:pt idx="81">
                  <c:v>80000</c:v>
                </c:pt>
              </c:numCache>
            </c:numRef>
          </c:xVal>
          <c:yVal>
            <c:numRef>
              <c:f>'Limpopo_X-sec'!$C$4:$C$85</c:f>
              <c:numCache>
                <c:formatCode>General</c:formatCode>
                <c:ptCount val="82"/>
                <c:pt idx="2">
                  <c:v>1708</c:v>
                </c:pt>
                <c:pt idx="7">
                  <c:v>1493</c:v>
                </c:pt>
                <c:pt idx="11">
                  <c:v>1337</c:v>
                </c:pt>
                <c:pt idx="15">
                  <c:v>1268</c:v>
                </c:pt>
                <c:pt idx="18">
                  <c:v>1181</c:v>
                </c:pt>
                <c:pt idx="28">
                  <c:v>1092</c:v>
                </c:pt>
                <c:pt idx="41">
                  <c:v>1026</c:v>
                </c:pt>
                <c:pt idx="56">
                  <c:v>811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88B-5A43-B5F0-50300BD964C4}"/>
            </c:ext>
          </c:extLst>
        </c:ser>
        <c:ser>
          <c:idx val="1"/>
          <c:order val="1"/>
          <c:tx>
            <c:strRef>
              <c:f>'Limpopo_X-sec'!$D$3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'Limpopo_X-sec'!$B$4:$B$85</c:f>
              <c:numCache>
                <c:formatCode>General</c:formatCode>
                <c:ptCount val="82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20000</c:v>
                </c:pt>
                <c:pt idx="22">
                  <c:v>21000</c:v>
                </c:pt>
                <c:pt idx="23">
                  <c:v>22000</c:v>
                </c:pt>
                <c:pt idx="24">
                  <c:v>23000</c:v>
                </c:pt>
                <c:pt idx="25">
                  <c:v>24000</c:v>
                </c:pt>
                <c:pt idx="26">
                  <c:v>25000</c:v>
                </c:pt>
                <c:pt idx="27">
                  <c:v>26000</c:v>
                </c:pt>
                <c:pt idx="28">
                  <c:v>27000</c:v>
                </c:pt>
                <c:pt idx="29">
                  <c:v>28000</c:v>
                </c:pt>
                <c:pt idx="30">
                  <c:v>29000</c:v>
                </c:pt>
                <c:pt idx="31">
                  <c:v>30000</c:v>
                </c:pt>
                <c:pt idx="32">
                  <c:v>31000</c:v>
                </c:pt>
                <c:pt idx="33">
                  <c:v>32000</c:v>
                </c:pt>
                <c:pt idx="34">
                  <c:v>33000</c:v>
                </c:pt>
                <c:pt idx="35">
                  <c:v>34000</c:v>
                </c:pt>
                <c:pt idx="36">
                  <c:v>35000</c:v>
                </c:pt>
                <c:pt idx="37">
                  <c:v>36000</c:v>
                </c:pt>
                <c:pt idx="38">
                  <c:v>37000</c:v>
                </c:pt>
                <c:pt idx="39">
                  <c:v>38000</c:v>
                </c:pt>
                <c:pt idx="40">
                  <c:v>39000</c:v>
                </c:pt>
                <c:pt idx="41">
                  <c:v>40000</c:v>
                </c:pt>
                <c:pt idx="42">
                  <c:v>41000</c:v>
                </c:pt>
                <c:pt idx="43">
                  <c:v>42000</c:v>
                </c:pt>
                <c:pt idx="44">
                  <c:v>43000</c:v>
                </c:pt>
                <c:pt idx="45">
                  <c:v>44000</c:v>
                </c:pt>
                <c:pt idx="46">
                  <c:v>45000</c:v>
                </c:pt>
                <c:pt idx="47">
                  <c:v>46000</c:v>
                </c:pt>
                <c:pt idx="48">
                  <c:v>47000</c:v>
                </c:pt>
                <c:pt idx="49">
                  <c:v>48000</c:v>
                </c:pt>
                <c:pt idx="50">
                  <c:v>49000</c:v>
                </c:pt>
                <c:pt idx="51">
                  <c:v>50000</c:v>
                </c:pt>
                <c:pt idx="52">
                  <c:v>51000</c:v>
                </c:pt>
                <c:pt idx="53">
                  <c:v>52000</c:v>
                </c:pt>
                <c:pt idx="54">
                  <c:v>53000</c:v>
                </c:pt>
                <c:pt idx="55">
                  <c:v>54000</c:v>
                </c:pt>
                <c:pt idx="56">
                  <c:v>55000</c:v>
                </c:pt>
                <c:pt idx="57">
                  <c:v>56000</c:v>
                </c:pt>
                <c:pt idx="58">
                  <c:v>57000</c:v>
                </c:pt>
                <c:pt idx="59">
                  <c:v>58000</c:v>
                </c:pt>
                <c:pt idx="60">
                  <c:v>59000</c:v>
                </c:pt>
                <c:pt idx="61">
                  <c:v>60000</c:v>
                </c:pt>
                <c:pt idx="62">
                  <c:v>61000</c:v>
                </c:pt>
                <c:pt idx="63">
                  <c:v>62000</c:v>
                </c:pt>
                <c:pt idx="64">
                  <c:v>63000</c:v>
                </c:pt>
                <c:pt idx="65">
                  <c:v>64000</c:v>
                </c:pt>
                <c:pt idx="66">
                  <c:v>65000</c:v>
                </c:pt>
                <c:pt idx="67">
                  <c:v>66000</c:v>
                </c:pt>
                <c:pt idx="68">
                  <c:v>67000</c:v>
                </c:pt>
                <c:pt idx="69">
                  <c:v>68000</c:v>
                </c:pt>
                <c:pt idx="70">
                  <c:v>69000</c:v>
                </c:pt>
                <c:pt idx="71">
                  <c:v>70000</c:v>
                </c:pt>
                <c:pt idx="72">
                  <c:v>71000</c:v>
                </c:pt>
                <c:pt idx="73">
                  <c:v>72000</c:v>
                </c:pt>
                <c:pt idx="74">
                  <c:v>73000</c:v>
                </c:pt>
                <c:pt idx="75">
                  <c:v>74000</c:v>
                </c:pt>
                <c:pt idx="76">
                  <c:v>75000</c:v>
                </c:pt>
                <c:pt idx="77">
                  <c:v>76000</c:v>
                </c:pt>
                <c:pt idx="78">
                  <c:v>77000</c:v>
                </c:pt>
                <c:pt idx="79">
                  <c:v>78000</c:v>
                </c:pt>
                <c:pt idx="80">
                  <c:v>79000</c:v>
                </c:pt>
                <c:pt idx="81">
                  <c:v>80000</c:v>
                </c:pt>
              </c:numCache>
            </c:numRef>
          </c:xVal>
          <c:yVal>
            <c:numRef>
              <c:f>'Limpopo_X-sec'!$D$4:$D$85</c:f>
              <c:numCache>
                <c:formatCode>General</c:formatCode>
                <c:ptCount val="82"/>
                <c:pt idx="1">
                  <c:v>432</c:v>
                </c:pt>
                <c:pt idx="2">
                  <c:v>436</c:v>
                </c:pt>
                <c:pt idx="3">
                  <c:v>440</c:v>
                </c:pt>
                <c:pt idx="4">
                  <c:v>512</c:v>
                </c:pt>
                <c:pt idx="5">
                  <c:v>492</c:v>
                </c:pt>
                <c:pt idx="6">
                  <c:v>520</c:v>
                </c:pt>
                <c:pt idx="7">
                  <c:v>360</c:v>
                </c:pt>
                <c:pt idx="8">
                  <c:v>248</c:v>
                </c:pt>
                <c:pt idx="9">
                  <c:v>360</c:v>
                </c:pt>
                <c:pt idx="10">
                  <c:v>240</c:v>
                </c:pt>
                <c:pt idx="11">
                  <c:v>360</c:v>
                </c:pt>
                <c:pt idx="12">
                  <c:v>240</c:v>
                </c:pt>
                <c:pt idx="13">
                  <c:v>320</c:v>
                </c:pt>
                <c:pt idx="14">
                  <c:v>216</c:v>
                </c:pt>
                <c:pt idx="15">
                  <c:v>240</c:v>
                </c:pt>
                <c:pt idx="16">
                  <c:v>224</c:v>
                </c:pt>
                <c:pt idx="17">
                  <c:v>180</c:v>
                </c:pt>
                <c:pt idx="18">
                  <c:v>160</c:v>
                </c:pt>
                <c:pt idx="19">
                  <c:v>164</c:v>
                </c:pt>
                <c:pt idx="21">
                  <c:v>236</c:v>
                </c:pt>
                <c:pt idx="22">
                  <c:v>204</c:v>
                </c:pt>
                <c:pt idx="23">
                  <c:v>144</c:v>
                </c:pt>
                <c:pt idx="24">
                  <c:v>240</c:v>
                </c:pt>
                <c:pt idx="25">
                  <c:v>220</c:v>
                </c:pt>
                <c:pt idx="26">
                  <c:v>160</c:v>
                </c:pt>
                <c:pt idx="27">
                  <c:v>200</c:v>
                </c:pt>
                <c:pt idx="28">
                  <c:v>144</c:v>
                </c:pt>
                <c:pt idx="29">
                  <c:v>196</c:v>
                </c:pt>
                <c:pt idx="30">
                  <c:v>196</c:v>
                </c:pt>
                <c:pt idx="31">
                  <c:v>160</c:v>
                </c:pt>
                <c:pt idx="32">
                  <c:v>144</c:v>
                </c:pt>
                <c:pt idx="33">
                  <c:v>160</c:v>
                </c:pt>
                <c:pt idx="34">
                  <c:v>160</c:v>
                </c:pt>
                <c:pt idx="35">
                  <c:v>120</c:v>
                </c:pt>
                <c:pt idx="36">
                  <c:v>236</c:v>
                </c:pt>
                <c:pt idx="37">
                  <c:v>160</c:v>
                </c:pt>
                <c:pt idx="38">
                  <c:v>164</c:v>
                </c:pt>
                <c:pt idx="39">
                  <c:v>164</c:v>
                </c:pt>
                <c:pt idx="40">
                  <c:v>144</c:v>
                </c:pt>
                <c:pt idx="41">
                  <c:v>120</c:v>
                </c:pt>
                <c:pt idx="42">
                  <c:v>168</c:v>
                </c:pt>
                <c:pt idx="43">
                  <c:v>120</c:v>
                </c:pt>
                <c:pt idx="44">
                  <c:v>160</c:v>
                </c:pt>
                <c:pt idx="45">
                  <c:v>120</c:v>
                </c:pt>
                <c:pt idx="46">
                  <c:v>180</c:v>
                </c:pt>
                <c:pt idx="47">
                  <c:v>140</c:v>
                </c:pt>
                <c:pt idx="48">
                  <c:v>140</c:v>
                </c:pt>
                <c:pt idx="49">
                  <c:v>120</c:v>
                </c:pt>
                <c:pt idx="50">
                  <c:v>180</c:v>
                </c:pt>
                <c:pt idx="51">
                  <c:v>104</c:v>
                </c:pt>
                <c:pt idx="52">
                  <c:v>160</c:v>
                </c:pt>
                <c:pt idx="53">
                  <c:v>120</c:v>
                </c:pt>
                <c:pt idx="54">
                  <c:v>120</c:v>
                </c:pt>
                <c:pt idx="55">
                  <c:v>140</c:v>
                </c:pt>
                <c:pt idx="56">
                  <c:v>120</c:v>
                </c:pt>
                <c:pt idx="57">
                  <c:v>116</c:v>
                </c:pt>
                <c:pt idx="58">
                  <c:v>112</c:v>
                </c:pt>
                <c:pt idx="59">
                  <c:v>160</c:v>
                </c:pt>
                <c:pt idx="60">
                  <c:v>120</c:v>
                </c:pt>
                <c:pt idx="61">
                  <c:v>200</c:v>
                </c:pt>
                <c:pt idx="62">
                  <c:v>200</c:v>
                </c:pt>
                <c:pt idx="63">
                  <c:v>180</c:v>
                </c:pt>
                <c:pt idx="64">
                  <c:v>112</c:v>
                </c:pt>
                <c:pt idx="65">
                  <c:v>120</c:v>
                </c:pt>
                <c:pt idx="66">
                  <c:v>120</c:v>
                </c:pt>
                <c:pt idx="67">
                  <c:v>120</c:v>
                </c:pt>
                <c:pt idx="68">
                  <c:v>128</c:v>
                </c:pt>
                <c:pt idx="69">
                  <c:v>120</c:v>
                </c:pt>
                <c:pt idx="70">
                  <c:v>140</c:v>
                </c:pt>
                <c:pt idx="71">
                  <c:v>160</c:v>
                </c:pt>
                <c:pt idx="72">
                  <c:v>112</c:v>
                </c:pt>
                <c:pt idx="73">
                  <c:v>112</c:v>
                </c:pt>
                <c:pt idx="74">
                  <c:v>128</c:v>
                </c:pt>
                <c:pt idx="75">
                  <c:v>104</c:v>
                </c:pt>
                <c:pt idx="76">
                  <c:v>112</c:v>
                </c:pt>
                <c:pt idx="77">
                  <c:v>120</c:v>
                </c:pt>
                <c:pt idx="78">
                  <c:v>112</c:v>
                </c:pt>
                <c:pt idx="79">
                  <c:v>180</c:v>
                </c:pt>
                <c:pt idx="80">
                  <c:v>120</c:v>
                </c:pt>
                <c:pt idx="81">
                  <c:v>140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88B-5A43-B5F0-50300BD964C4}"/>
            </c:ext>
          </c:extLst>
        </c:ser>
        <c:ser>
          <c:idx val="2"/>
          <c:order val="2"/>
          <c:tx>
            <c:strRef>
              <c:f>'Limpopo_X-sec'!$E$3</c:f>
              <c:strCache>
                <c:ptCount val="1"/>
                <c:pt idx="0">
                  <c:v>Depth, h (m)</c:v>
                </c:pt>
              </c:strCache>
            </c:strRef>
          </c:tx>
          <c:spPr>
            <a:ln w="28575">
              <a:noFill/>
            </a:ln>
          </c:spPr>
          <c:xVal>
            <c:numRef>
              <c:f>'Limpopo_X-sec'!$B$4:$B$85</c:f>
              <c:numCache>
                <c:formatCode>General</c:formatCode>
                <c:ptCount val="82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20000</c:v>
                </c:pt>
                <c:pt idx="22">
                  <c:v>21000</c:v>
                </c:pt>
                <c:pt idx="23">
                  <c:v>22000</c:v>
                </c:pt>
                <c:pt idx="24">
                  <c:v>23000</c:v>
                </c:pt>
                <c:pt idx="25">
                  <c:v>24000</c:v>
                </c:pt>
                <c:pt idx="26">
                  <c:v>25000</c:v>
                </c:pt>
                <c:pt idx="27">
                  <c:v>26000</c:v>
                </c:pt>
                <c:pt idx="28">
                  <c:v>27000</c:v>
                </c:pt>
                <c:pt idx="29">
                  <c:v>28000</c:v>
                </c:pt>
                <c:pt idx="30">
                  <c:v>29000</c:v>
                </c:pt>
                <c:pt idx="31">
                  <c:v>30000</c:v>
                </c:pt>
                <c:pt idx="32">
                  <c:v>31000</c:v>
                </c:pt>
                <c:pt idx="33">
                  <c:v>32000</c:v>
                </c:pt>
                <c:pt idx="34">
                  <c:v>33000</c:v>
                </c:pt>
                <c:pt idx="35">
                  <c:v>34000</c:v>
                </c:pt>
                <c:pt idx="36">
                  <c:v>35000</c:v>
                </c:pt>
                <c:pt idx="37">
                  <c:v>36000</c:v>
                </c:pt>
                <c:pt idx="38">
                  <c:v>37000</c:v>
                </c:pt>
                <c:pt idx="39">
                  <c:v>38000</c:v>
                </c:pt>
                <c:pt idx="40">
                  <c:v>39000</c:v>
                </c:pt>
                <c:pt idx="41">
                  <c:v>40000</c:v>
                </c:pt>
                <c:pt idx="42">
                  <c:v>41000</c:v>
                </c:pt>
                <c:pt idx="43">
                  <c:v>42000</c:v>
                </c:pt>
                <c:pt idx="44">
                  <c:v>43000</c:v>
                </c:pt>
                <c:pt idx="45">
                  <c:v>44000</c:v>
                </c:pt>
                <c:pt idx="46">
                  <c:v>45000</c:v>
                </c:pt>
                <c:pt idx="47">
                  <c:v>46000</c:v>
                </c:pt>
                <c:pt idx="48">
                  <c:v>47000</c:v>
                </c:pt>
                <c:pt idx="49">
                  <c:v>48000</c:v>
                </c:pt>
                <c:pt idx="50">
                  <c:v>49000</c:v>
                </c:pt>
                <c:pt idx="51">
                  <c:v>50000</c:v>
                </c:pt>
                <c:pt idx="52">
                  <c:v>51000</c:v>
                </c:pt>
                <c:pt idx="53">
                  <c:v>52000</c:v>
                </c:pt>
                <c:pt idx="54">
                  <c:v>53000</c:v>
                </c:pt>
                <c:pt idx="55">
                  <c:v>54000</c:v>
                </c:pt>
                <c:pt idx="56">
                  <c:v>55000</c:v>
                </c:pt>
                <c:pt idx="57">
                  <c:v>56000</c:v>
                </c:pt>
                <c:pt idx="58">
                  <c:v>57000</c:v>
                </c:pt>
                <c:pt idx="59">
                  <c:v>58000</c:v>
                </c:pt>
                <c:pt idx="60">
                  <c:v>59000</c:v>
                </c:pt>
                <c:pt idx="61">
                  <c:v>60000</c:v>
                </c:pt>
                <c:pt idx="62">
                  <c:v>61000</c:v>
                </c:pt>
                <c:pt idx="63">
                  <c:v>62000</c:v>
                </c:pt>
                <c:pt idx="64">
                  <c:v>63000</c:v>
                </c:pt>
                <c:pt idx="65">
                  <c:v>64000</c:v>
                </c:pt>
                <c:pt idx="66">
                  <c:v>65000</c:v>
                </c:pt>
                <c:pt idx="67">
                  <c:v>66000</c:v>
                </c:pt>
                <c:pt idx="68">
                  <c:v>67000</c:v>
                </c:pt>
                <c:pt idx="69">
                  <c:v>68000</c:v>
                </c:pt>
                <c:pt idx="70">
                  <c:v>69000</c:v>
                </c:pt>
                <c:pt idx="71">
                  <c:v>70000</c:v>
                </c:pt>
                <c:pt idx="72">
                  <c:v>71000</c:v>
                </c:pt>
                <c:pt idx="73">
                  <c:v>72000</c:v>
                </c:pt>
                <c:pt idx="74">
                  <c:v>73000</c:v>
                </c:pt>
                <c:pt idx="75">
                  <c:v>74000</c:v>
                </c:pt>
                <c:pt idx="76">
                  <c:v>75000</c:v>
                </c:pt>
                <c:pt idx="77">
                  <c:v>76000</c:v>
                </c:pt>
                <c:pt idx="78">
                  <c:v>77000</c:v>
                </c:pt>
                <c:pt idx="79">
                  <c:v>78000</c:v>
                </c:pt>
                <c:pt idx="80">
                  <c:v>79000</c:v>
                </c:pt>
                <c:pt idx="81">
                  <c:v>80000</c:v>
                </c:pt>
              </c:numCache>
            </c:numRef>
          </c:xVal>
          <c:yVal>
            <c:numRef>
              <c:f>'Limpopo_X-sec'!$E$4:$E$85</c:f>
              <c:numCache>
                <c:formatCode>0.00</c:formatCode>
                <c:ptCount val="82"/>
                <c:pt idx="1">
                  <c:v>3</c:v>
                </c:pt>
                <c:pt idx="2">
                  <c:v>3.9174311926605503</c:v>
                </c:pt>
                <c:pt idx="3">
                  <c:v>4.9000000000000004</c:v>
                </c:pt>
                <c:pt idx="6">
                  <c:v>4.9000000000000004</c:v>
                </c:pt>
                <c:pt idx="7">
                  <c:v>4.1472222222222221</c:v>
                </c:pt>
                <c:pt idx="8">
                  <c:v>5.8</c:v>
                </c:pt>
                <c:pt idx="10">
                  <c:v>4.4000000000000004</c:v>
                </c:pt>
                <c:pt idx="11">
                  <c:v>3.713888888888889</c:v>
                </c:pt>
                <c:pt idx="13">
                  <c:v>3.9</c:v>
                </c:pt>
                <c:pt idx="14">
                  <c:v>5</c:v>
                </c:pt>
                <c:pt idx="15">
                  <c:v>5.2833333333333332</c:v>
                </c:pt>
                <c:pt idx="17">
                  <c:v>10.1</c:v>
                </c:pt>
                <c:pt idx="18">
                  <c:v>7.3812499999999996</c:v>
                </c:pt>
                <c:pt idx="22">
                  <c:v>5.8</c:v>
                </c:pt>
                <c:pt idx="23">
                  <c:v>7.5</c:v>
                </c:pt>
                <c:pt idx="27">
                  <c:v>8.1</c:v>
                </c:pt>
                <c:pt idx="28">
                  <c:v>7.583333333333333</c:v>
                </c:pt>
                <c:pt idx="31">
                  <c:v>9.6999999999999993</c:v>
                </c:pt>
                <c:pt idx="34">
                  <c:v>15</c:v>
                </c:pt>
                <c:pt idx="37">
                  <c:v>13.4</c:v>
                </c:pt>
                <c:pt idx="39">
                  <c:v>5.2</c:v>
                </c:pt>
                <c:pt idx="41">
                  <c:v>8.5500000000000007</c:v>
                </c:pt>
                <c:pt idx="42">
                  <c:v>12.1</c:v>
                </c:pt>
                <c:pt idx="45">
                  <c:v>7</c:v>
                </c:pt>
                <c:pt idx="49">
                  <c:v>12.5</c:v>
                </c:pt>
                <c:pt idx="51">
                  <c:v>4.5</c:v>
                </c:pt>
                <c:pt idx="53">
                  <c:v>13.5</c:v>
                </c:pt>
                <c:pt idx="55">
                  <c:v>13.5</c:v>
                </c:pt>
                <c:pt idx="56">
                  <c:v>6.7583333333333337</c:v>
                </c:pt>
                <c:pt idx="57">
                  <c:v>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88B-5A43-B5F0-50300BD964C4}"/>
            </c:ext>
          </c:extLst>
        </c:ser>
        <c:ser>
          <c:idx val="3"/>
          <c:order val="3"/>
          <c:tx>
            <c:strRef>
              <c:f>'Limpopo_X-sec'!$G$3</c:f>
              <c:strCache>
                <c:ptCount val="1"/>
                <c:pt idx="0">
                  <c:v>Fit Width</c:v>
                </c:pt>
              </c:strCache>
            </c:strRef>
          </c:tx>
          <c:spPr>
            <a:ln w="28575">
              <a:solidFill>
                <a:srgbClr val="C00000"/>
              </a:solidFill>
            </a:ln>
          </c:spPr>
          <c:marker>
            <c:symbol val="none"/>
          </c:marker>
          <c:xVal>
            <c:numRef>
              <c:f>'Limpopo_X-sec'!$B$4:$B$85</c:f>
              <c:numCache>
                <c:formatCode>General</c:formatCode>
                <c:ptCount val="82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20000</c:v>
                </c:pt>
                <c:pt idx="22">
                  <c:v>21000</c:v>
                </c:pt>
                <c:pt idx="23">
                  <c:v>22000</c:v>
                </c:pt>
                <c:pt idx="24">
                  <c:v>23000</c:v>
                </c:pt>
                <c:pt idx="25">
                  <c:v>24000</c:v>
                </c:pt>
                <c:pt idx="26">
                  <c:v>25000</c:v>
                </c:pt>
                <c:pt idx="27">
                  <c:v>26000</c:v>
                </c:pt>
                <c:pt idx="28">
                  <c:v>27000</c:v>
                </c:pt>
                <c:pt idx="29">
                  <c:v>28000</c:v>
                </c:pt>
                <c:pt idx="30">
                  <c:v>29000</c:v>
                </c:pt>
                <c:pt idx="31">
                  <c:v>30000</c:v>
                </c:pt>
                <c:pt idx="32">
                  <c:v>31000</c:v>
                </c:pt>
                <c:pt idx="33">
                  <c:v>32000</c:v>
                </c:pt>
                <c:pt idx="34">
                  <c:v>33000</c:v>
                </c:pt>
                <c:pt idx="35">
                  <c:v>34000</c:v>
                </c:pt>
                <c:pt idx="36">
                  <c:v>35000</c:v>
                </c:pt>
                <c:pt idx="37">
                  <c:v>36000</c:v>
                </c:pt>
                <c:pt idx="38">
                  <c:v>37000</c:v>
                </c:pt>
                <c:pt idx="39">
                  <c:v>38000</c:v>
                </c:pt>
                <c:pt idx="40">
                  <c:v>39000</c:v>
                </c:pt>
                <c:pt idx="41">
                  <c:v>40000</c:v>
                </c:pt>
                <c:pt idx="42">
                  <c:v>41000</c:v>
                </c:pt>
                <c:pt idx="43">
                  <c:v>42000</c:v>
                </c:pt>
                <c:pt idx="44">
                  <c:v>43000</c:v>
                </c:pt>
                <c:pt idx="45">
                  <c:v>44000</c:v>
                </c:pt>
                <c:pt idx="46">
                  <c:v>45000</c:v>
                </c:pt>
                <c:pt idx="47">
                  <c:v>46000</c:v>
                </c:pt>
                <c:pt idx="48">
                  <c:v>47000</c:v>
                </c:pt>
                <c:pt idx="49">
                  <c:v>48000</c:v>
                </c:pt>
                <c:pt idx="50">
                  <c:v>49000</c:v>
                </c:pt>
                <c:pt idx="51">
                  <c:v>50000</c:v>
                </c:pt>
                <c:pt idx="52">
                  <c:v>51000</c:v>
                </c:pt>
                <c:pt idx="53">
                  <c:v>52000</c:v>
                </c:pt>
                <c:pt idx="54">
                  <c:v>53000</c:v>
                </c:pt>
                <c:pt idx="55">
                  <c:v>54000</c:v>
                </c:pt>
                <c:pt idx="56">
                  <c:v>55000</c:v>
                </c:pt>
                <c:pt idx="57">
                  <c:v>56000</c:v>
                </c:pt>
                <c:pt idx="58">
                  <c:v>57000</c:v>
                </c:pt>
                <c:pt idx="59">
                  <c:v>58000</c:v>
                </c:pt>
                <c:pt idx="60">
                  <c:v>59000</c:v>
                </c:pt>
                <c:pt idx="61">
                  <c:v>60000</c:v>
                </c:pt>
                <c:pt idx="62">
                  <c:v>61000</c:v>
                </c:pt>
                <c:pt idx="63">
                  <c:v>62000</c:v>
                </c:pt>
                <c:pt idx="64">
                  <c:v>63000</c:v>
                </c:pt>
                <c:pt idx="65">
                  <c:v>64000</c:v>
                </c:pt>
                <c:pt idx="66">
                  <c:v>65000</c:v>
                </c:pt>
                <c:pt idx="67">
                  <c:v>66000</c:v>
                </c:pt>
                <c:pt idx="68">
                  <c:v>67000</c:v>
                </c:pt>
                <c:pt idx="69">
                  <c:v>68000</c:v>
                </c:pt>
                <c:pt idx="70">
                  <c:v>69000</c:v>
                </c:pt>
                <c:pt idx="71">
                  <c:v>70000</c:v>
                </c:pt>
                <c:pt idx="72">
                  <c:v>71000</c:v>
                </c:pt>
                <c:pt idx="73">
                  <c:v>72000</c:v>
                </c:pt>
                <c:pt idx="74">
                  <c:v>73000</c:v>
                </c:pt>
                <c:pt idx="75">
                  <c:v>74000</c:v>
                </c:pt>
                <c:pt idx="76">
                  <c:v>75000</c:v>
                </c:pt>
                <c:pt idx="77">
                  <c:v>76000</c:v>
                </c:pt>
                <c:pt idx="78">
                  <c:v>77000</c:v>
                </c:pt>
                <c:pt idx="79">
                  <c:v>78000</c:v>
                </c:pt>
                <c:pt idx="80">
                  <c:v>79000</c:v>
                </c:pt>
                <c:pt idx="81">
                  <c:v>80000</c:v>
                </c:pt>
              </c:numCache>
            </c:numRef>
          </c:xVal>
          <c:yVal>
            <c:numRef>
              <c:f>'Limpopo_X-sec'!$G$4:$G$85</c:f>
              <c:numCache>
                <c:formatCode>0</c:formatCode>
                <c:ptCount val="82"/>
                <c:pt idx="0">
                  <c:v>550</c:v>
                </c:pt>
                <c:pt idx="1">
                  <c:v>520.27770789872102</c:v>
                </c:pt>
                <c:pt idx="2">
                  <c:v>492.16162424790338</c:v>
                </c:pt>
                <c:pt idx="3">
                  <c:v>465.56494868983776</c:v>
                </c:pt>
                <c:pt idx="4">
                  <c:v>440.40557160424441</c:v>
                </c:pt>
                <c:pt idx="5">
                  <c:v>416.60582061833156</c:v>
                </c:pt>
                <c:pt idx="6">
                  <c:v>394.09222081558408</c:v>
                </c:pt>
                <c:pt idx="7">
                  <c:v>372.79526790299764</c:v>
                </c:pt>
                <c:pt idx="8">
                  <c:v>352.64921363647505</c:v>
                </c:pt>
                <c:pt idx="9">
                  <c:v>333.5918628419484</c:v>
                </c:pt>
                <c:pt idx="10">
                  <c:v>315.56438140558799</c:v>
                </c:pt>
                <c:pt idx="11">
                  <c:v>298.51111464032203</c:v>
                </c:pt>
                <c:pt idx="12">
                  <c:v>282.37941546792558</c:v>
                </c:pt>
                <c:pt idx="13">
                  <c:v>267.11948188624183</c:v>
                </c:pt>
                <c:pt idx="14">
                  <c:v>252.68420321975964</c:v>
                </c:pt>
                <c:pt idx="15">
                  <c:v>239.02901467889302</c:v>
                </c:pt>
                <c:pt idx="16">
                  <c:v>226.11175977895309</c:v>
                </c:pt>
                <c:pt idx="17">
                  <c:v>213.89256019407262</c:v>
                </c:pt>
                <c:pt idx="18">
                  <c:v>202.33369264429328</c:v>
                </c:pt>
                <c:pt idx="19">
                  <c:v>191.39947243574039</c:v>
                </c:pt>
                <c:pt idx="20">
                  <c:v>181.05614329434806</c:v>
                </c:pt>
                <c:pt idx="21">
                  <c:v>181.05771006470195</c:v>
                </c:pt>
                <c:pt idx="22">
                  <c:v>179.49012067827948</c:v>
                </c:pt>
                <c:pt idx="23">
                  <c:v>177.93610340918661</c:v>
                </c:pt>
                <c:pt idx="24">
                  <c:v>176.39554075065118</c:v>
                </c:pt>
                <c:pt idx="25">
                  <c:v>174.8683162132694</c:v>
                </c:pt>
                <c:pt idx="26">
                  <c:v>173.35431431619728</c:v>
                </c:pt>
                <c:pt idx="27">
                  <c:v>171.85342057841885</c:v>
                </c:pt>
                <c:pt idx="28">
                  <c:v>170.36552151008942</c:v>
                </c:pt>
                <c:pt idx="29">
                  <c:v>168.8905046039543</c:v>
                </c:pt>
                <c:pt idx="30">
                  <c:v>167.42825832684144</c:v>
                </c:pt>
                <c:pt idx="31">
                  <c:v>165.97867211122781</c:v>
                </c:pt>
                <c:pt idx="32">
                  <c:v>164.5416363468791</c:v>
                </c:pt>
                <c:pt idx="33">
                  <c:v>163.11704237256131</c:v>
                </c:pt>
                <c:pt idx="34">
                  <c:v>161.70478246782443</c:v>
                </c:pt>
                <c:pt idx="35">
                  <c:v>160.30474984485727</c:v>
                </c:pt>
                <c:pt idx="36">
                  <c:v>158.91683864041252</c:v>
                </c:pt>
                <c:pt idx="37">
                  <c:v>157.5409439078021</c:v>
                </c:pt>
                <c:pt idx="38">
                  <c:v>156.17696160896162</c:v>
                </c:pt>
                <c:pt idx="39">
                  <c:v>154.82478860658338</c:v>
                </c:pt>
                <c:pt idx="40">
                  <c:v>153.48432265631783</c:v>
                </c:pt>
                <c:pt idx="41">
                  <c:v>152.15546239904236</c:v>
                </c:pt>
                <c:pt idx="42">
                  <c:v>150.83810735319699</c:v>
                </c:pt>
                <c:pt idx="43">
                  <c:v>149.5321579071865</c:v>
                </c:pt>
                <c:pt idx="44">
                  <c:v>148.23751531184831</c:v>
                </c:pt>
                <c:pt idx="45">
                  <c:v>146.95408167298561</c:v>
                </c:pt>
                <c:pt idx="46">
                  <c:v>145.68175994396501</c:v>
                </c:pt>
                <c:pt idx="47">
                  <c:v>144.42045391837848</c:v>
                </c:pt>
                <c:pt idx="48">
                  <c:v>143.17006822276872</c:v>
                </c:pt>
                <c:pt idx="49">
                  <c:v>141.93050830941738</c:v>
                </c:pt>
                <c:pt idx="50">
                  <c:v>140.701680449196</c:v>
                </c:pt>
                <c:pt idx="51">
                  <c:v>139.48349172447863</c:v>
                </c:pt>
                <c:pt idx="52">
                  <c:v>138.27585002211586</c:v>
                </c:pt>
                <c:pt idx="53">
                  <c:v>137.07866402646977</c:v>
                </c:pt>
                <c:pt idx="54">
                  <c:v>135.89184321250897</c:v>
                </c:pt>
                <c:pt idx="55">
                  <c:v>134.71529783896375</c:v>
                </c:pt>
                <c:pt idx="56">
                  <c:v>133.54893894154017</c:v>
                </c:pt>
                <c:pt idx="57">
                  <c:v>132.39267832619313</c:v>
                </c:pt>
                <c:pt idx="58">
                  <c:v>131.24642856245748</c:v>
                </c:pt>
                <c:pt idx="59">
                  <c:v>130.11010297683706</c:v>
                </c:pt>
                <c:pt idx="60">
                  <c:v>128.98361564625094</c:v>
                </c:pt>
                <c:pt idx="61">
                  <c:v>127.86688139153621</c:v>
                </c:pt>
                <c:pt idx="62">
                  <c:v>126.75981577100735</c:v>
                </c:pt>
                <c:pt idx="63">
                  <c:v>125.66233507407105</c:v>
                </c:pt>
                <c:pt idx="64">
                  <c:v>124.57435631489652</c:v>
                </c:pt>
                <c:pt idx="65">
                  <c:v>123.49579722614045</c:v>
                </c:pt>
                <c:pt idx="66">
                  <c:v>122.42657625272652</c:v>
                </c:pt>
                <c:pt idx="67">
                  <c:v>121.36661254567845</c:v>
                </c:pt>
                <c:pt idx="68">
                  <c:v>120.31582595600676</c:v>
                </c:pt>
                <c:pt idx="69">
                  <c:v>119.27413702864824</c:v>
                </c:pt>
                <c:pt idx="70">
                  <c:v>118.24146699645797</c:v>
                </c:pt>
                <c:pt idx="71">
                  <c:v>117.21773777425346</c:v>
                </c:pt>
                <c:pt idx="72">
                  <c:v>116.20287195291003</c:v>
                </c:pt>
                <c:pt idx="73">
                  <c:v>115.1967927935078</c:v>
                </c:pt>
                <c:pt idx="74">
                  <c:v>114.19942422152883</c:v>
                </c:pt>
                <c:pt idx="75">
                  <c:v>113.210690821105</c:v>
                </c:pt>
                <c:pt idx="76">
                  <c:v>112.23051782931526</c:v>
                </c:pt>
                <c:pt idx="77">
                  <c:v>111.25883113053253</c:v>
                </c:pt>
                <c:pt idx="78">
                  <c:v>110.29555725081941</c:v>
                </c:pt>
                <c:pt idx="79">
                  <c:v>109.34062335237263</c:v>
                </c:pt>
                <c:pt idx="80">
                  <c:v>108.39395722801513</c:v>
                </c:pt>
                <c:pt idx="81">
                  <c:v>107.45548729573636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88B-5A43-B5F0-50300BD964C4}"/>
            </c:ext>
          </c:extLst>
        </c:ser>
        <c:ser>
          <c:idx val="4"/>
          <c:order val="4"/>
          <c:tx>
            <c:strRef>
              <c:f>'Limpopo_X-sec'!$F$3</c:f>
              <c:strCache>
                <c:ptCount val="1"/>
                <c:pt idx="0">
                  <c:v>Fit Area</c:v>
                </c:pt>
              </c:strCache>
            </c:strRef>
          </c:tx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'Limpopo_X-sec'!$B$4:$B$85</c:f>
              <c:numCache>
                <c:formatCode>General</c:formatCode>
                <c:ptCount val="82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20000</c:v>
                </c:pt>
                <c:pt idx="22">
                  <c:v>21000</c:v>
                </c:pt>
                <c:pt idx="23">
                  <c:v>22000</c:v>
                </c:pt>
                <c:pt idx="24">
                  <c:v>23000</c:v>
                </c:pt>
                <c:pt idx="25">
                  <c:v>24000</c:v>
                </c:pt>
                <c:pt idx="26">
                  <c:v>25000</c:v>
                </c:pt>
                <c:pt idx="27">
                  <c:v>26000</c:v>
                </c:pt>
                <c:pt idx="28">
                  <c:v>27000</c:v>
                </c:pt>
                <c:pt idx="29">
                  <c:v>28000</c:v>
                </c:pt>
                <c:pt idx="30">
                  <c:v>29000</c:v>
                </c:pt>
                <c:pt idx="31">
                  <c:v>30000</c:v>
                </c:pt>
                <c:pt idx="32">
                  <c:v>31000</c:v>
                </c:pt>
                <c:pt idx="33">
                  <c:v>32000</c:v>
                </c:pt>
                <c:pt idx="34">
                  <c:v>33000</c:v>
                </c:pt>
                <c:pt idx="35">
                  <c:v>34000</c:v>
                </c:pt>
                <c:pt idx="36">
                  <c:v>35000</c:v>
                </c:pt>
                <c:pt idx="37">
                  <c:v>36000</c:v>
                </c:pt>
                <c:pt idx="38">
                  <c:v>37000</c:v>
                </c:pt>
                <c:pt idx="39">
                  <c:v>38000</c:v>
                </c:pt>
                <c:pt idx="40">
                  <c:v>39000</c:v>
                </c:pt>
                <c:pt idx="41">
                  <c:v>40000</c:v>
                </c:pt>
                <c:pt idx="42">
                  <c:v>41000</c:v>
                </c:pt>
                <c:pt idx="43">
                  <c:v>42000</c:v>
                </c:pt>
                <c:pt idx="44">
                  <c:v>43000</c:v>
                </c:pt>
                <c:pt idx="45">
                  <c:v>44000</c:v>
                </c:pt>
                <c:pt idx="46">
                  <c:v>45000</c:v>
                </c:pt>
                <c:pt idx="47">
                  <c:v>46000</c:v>
                </c:pt>
                <c:pt idx="48">
                  <c:v>47000</c:v>
                </c:pt>
                <c:pt idx="49">
                  <c:v>48000</c:v>
                </c:pt>
                <c:pt idx="50">
                  <c:v>49000</c:v>
                </c:pt>
                <c:pt idx="51">
                  <c:v>50000</c:v>
                </c:pt>
                <c:pt idx="52">
                  <c:v>51000</c:v>
                </c:pt>
                <c:pt idx="53">
                  <c:v>52000</c:v>
                </c:pt>
                <c:pt idx="54">
                  <c:v>53000</c:v>
                </c:pt>
                <c:pt idx="55">
                  <c:v>54000</c:v>
                </c:pt>
                <c:pt idx="56">
                  <c:v>55000</c:v>
                </c:pt>
                <c:pt idx="57">
                  <c:v>56000</c:v>
                </c:pt>
                <c:pt idx="58">
                  <c:v>57000</c:v>
                </c:pt>
                <c:pt idx="59">
                  <c:v>58000</c:v>
                </c:pt>
                <c:pt idx="60">
                  <c:v>59000</c:v>
                </c:pt>
                <c:pt idx="61">
                  <c:v>60000</c:v>
                </c:pt>
                <c:pt idx="62">
                  <c:v>61000</c:v>
                </c:pt>
                <c:pt idx="63">
                  <c:v>62000</c:v>
                </c:pt>
                <c:pt idx="64">
                  <c:v>63000</c:v>
                </c:pt>
                <c:pt idx="65">
                  <c:v>64000</c:v>
                </c:pt>
                <c:pt idx="66">
                  <c:v>65000</c:v>
                </c:pt>
                <c:pt idx="67">
                  <c:v>66000</c:v>
                </c:pt>
                <c:pt idx="68">
                  <c:v>67000</c:v>
                </c:pt>
                <c:pt idx="69">
                  <c:v>68000</c:v>
                </c:pt>
                <c:pt idx="70">
                  <c:v>69000</c:v>
                </c:pt>
                <c:pt idx="71">
                  <c:v>70000</c:v>
                </c:pt>
                <c:pt idx="72">
                  <c:v>71000</c:v>
                </c:pt>
                <c:pt idx="73">
                  <c:v>72000</c:v>
                </c:pt>
                <c:pt idx="74">
                  <c:v>73000</c:v>
                </c:pt>
                <c:pt idx="75">
                  <c:v>74000</c:v>
                </c:pt>
                <c:pt idx="76">
                  <c:v>75000</c:v>
                </c:pt>
                <c:pt idx="77">
                  <c:v>76000</c:v>
                </c:pt>
                <c:pt idx="78">
                  <c:v>77000</c:v>
                </c:pt>
                <c:pt idx="79">
                  <c:v>78000</c:v>
                </c:pt>
                <c:pt idx="80">
                  <c:v>79000</c:v>
                </c:pt>
                <c:pt idx="81">
                  <c:v>80000</c:v>
                </c:pt>
              </c:numCache>
            </c:numRef>
          </c:xVal>
          <c:yVal>
            <c:numRef>
              <c:f>'Limpopo_X-sec'!$F$4:$F$85</c:f>
              <c:numCache>
                <c:formatCode>0</c:formatCode>
                <c:ptCount val="82"/>
                <c:pt idx="0">
                  <c:v>1700</c:v>
                </c:pt>
                <c:pt idx="1">
                  <c:v>1666.6022636692057</c:v>
                </c:pt>
                <c:pt idx="2">
                  <c:v>1633.8606501572474</c:v>
                </c:pt>
                <c:pt idx="3">
                  <c:v>1601.7622694541815</c:v>
                </c:pt>
                <c:pt idx="4">
                  <c:v>1570.2944847836843</c:v>
                </c:pt>
                <c:pt idx="5">
                  <c:v>1539.4449076280923</c:v>
                </c:pt>
                <c:pt idx="6">
                  <c:v>1509.2013928511824</c:v>
                </c:pt>
                <c:pt idx="7">
                  <c:v>1479.5520339167638</c:v>
                </c:pt>
                <c:pt idx="8">
                  <c:v>1450.4851582012095</c:v>
                </c:pt>
                <c:pt idx="9">
                  <c:v>1421.9893223980716</c:v>
                </c:pt>
                <c:pt idx="10">
                  <c:v>1394.0533080129801</c:v>
                </c:pt>
                <c:pt idx="11">
                  <c:v>1366.6661169470451</c:v>
                </c:pt>
                <c:pt idx="12">
                  <c:v>1339.8169671670287</c:v>
                </c:pt>
                <c:pt idx="13">
                  <c:v>1313.4952884605764</c:v>
                </c:pt>
                <c:pt idx="14">
                  <c:v>1287.690718274843</c:v>
                </c:pt>
                <c:pt idx="15">
                  <c:v>1262.3930976368697</c:v>
                </c:pt>
                <c:pt idx="16">
                  <c:v>1237.5924671541104</c:v>
                </c:pt>
                <c:pt idx="17">
                  <c:v>1213.2790630935278</c:v>
                </c:pt>
                <c:pt idx="18">
                  <c:v>1189.4433135377217</c:v>
                </c:pt>
                <c:pt idx="19">
                  <c:v>1166.0758346165692</c:v>
                </c:pt>
                <c:pt idx="20">
                  <c:v>1143.1674268129013</c:v>
                </c:pt>
                <c:pt idx="21">
                  <c:v>1143.1552703690604</c:v>
                </c:pt>
                <c:pt idx="22">
                  <c:v>1133.2578842360808</c:v>
                </c:pt>
                <c:pt idx="23">
                  <c:v>1123.4461892203135</c:v>
                </c:pt>
                <c:pt idx="24">
                  <c:v>1113.7194434119785</c:v>
                </c:pt>
                <c:pt idx="25">
                  <c:v>1104.0769113247172</c:v>
                </c:pt>
                <c:pt idx="26">
                  <c:v>1094.5178638399775</c:v>
                </c:pt>
                <c:pt idx="27">
                  <c:v>1085.0415781518827</c:v>
                </c:pt>
                <c:pt idx="28">
                  <c:v>1075.6473377125767</c:v>
                </c:pt>
                <c:pt idx="29">
                  <c:v>1066.3344321780417</c:v>
                </c:pt>
                <c:pt idx="30">
                  <c:v>1057.1021573543858</c:v>
                </c:pt>
                <c:pt idx="31">
                  <c:v>1047.949815144596</c:v>
                </c:pt>
                <c:pt idx="32">
                  <c:v>1038.8767134957513</c:v>
                </c:pt>
                <c:pt idx="33">
                  <c:v>1029.8821663466938</c:v>
                </c:pt>
                <c:pt idx="34">
                  <c:v>1020.9654935761503</c:v>
                </c:pt>
                <c:pt idx="35">
                  <c:v>1012.1260209513081</c:v>
                </c:pt>
                <c:pt idx="36">
                  <c:v>1003.3630800768306</c:v>
                </c:pt>
                <c:pt idx="37">
                  <c:v>994.67600834431755</c:v>
                </c:pt>
                <c:pt idx="38">
                  <c:v>986.0641488822024</c:v>
                </c:pt>
                <c:pt idx="39">
                  <c:v>977.52685050608204</c:v>
                </c:pt>
                <c:pt idx="40">
                  <c:v>969.06346766947854</c:v>
                </c:pt>
                <c:pt idx="41">
                  <c:v>960.67336041502597</c:v>
                </c:pt>
                <c:pt idx="42">
                  <c:v>952.35589432607969</c:v>
                </c:pt>
                <c:pt idx="43">
                  <c:v>944.110440478746</c:v>
                </c:pt>
                <c:pt idx="44">
                  <c:v>935.93637539432484</c:v>
                </c:pt>
                <c:pt idx="45">
                  <c:v>927.83308099216686</c:v>
                </c:pt>
                <c:pt idx="46">
                  <c:v>919.79994454293615</c:v>
                </c:pt>
                <c:pt idx="47">
                  <c:v>911.83635862228016</c:v>
                </c:pt>
                <c:pt idx="48">
                  <c:v>903.94172106489805</c:v>
                </c:pt>
                <c:pt idx="49">
                  <c:v>896.11543491900886</c:v>
                </c:pt>
                <c:pt idx="50">
                  <c:v>888.35690840121288</c:v>
                </c:pt>
                <c:pt idx="51">
                  <c:v>880.6655548517441</c:v>
                </c:pt>
                <c:pt idx="52">
                  <c:v>873.04079269011004</c:v>
                </c:pt>
                <c:pt idx="53">
                  <c:v>865.48204537111542</c:v>
                </c:pt>
                <c:pt idx="54">
                  <c:v>857.98874134126686</c:v>
                </c:pt>
                <c:pt idx="55">
                  <c:v>850.56031399555536</c:v>
                </c:pt>
                <c:pt idx="56">
                  <c:v>843.19620163461184</c:v>
                </c:pt>
                <c:pt idx="57">
                  <c:v>835.89584742223497</c:v>
                </c:pt>
                <c:pt idx="58">
                  <c:v>828.65869934328566</c:v>
                </c:pt>
                <c:pt idx="59">
                  <c:v>821.48421016194698</c:v>
                </c:pt>
                <c:pt idx="60">
                  <c:v>814.37183738034412</c:v>
                </c:pt>
                <c:pt idx="61">
                  <c:v>807.32104319752477</c:v>
                </c:pt>
                <c:pt idx="62">
                  <c:v>800.33129446879229</c:v>
                </c:pt>
                <c:pt idx="63">
                  <c:v>793.40206266539269</c:v>
                </c:pt>
                <c:pt idx="64">
                  <c:v>786.53282383454973</c:v>
                </c:pt>
                <c:pt idx="65">
                  <c:v>779.72305855984621</c:v>
                </c:pt>
                <c:pt idx="66">
                  <c:v>772.9722519219489</c:v>
                </c:pt>
                <c:pt idx="67">
                  <c:v>766.27989345967239</c:v>
                </c:pt>
                <c:pt idx="68">
                  <c:v>759.64547713138086</c:v>
                </c:pt>
                <c:pt idx="69">
                  <c:v>753.06850127672408</c:v>
                </c:pt>
                <c:pt idx="70">
                  <c:v>746.54846857870405</c:v>
                </c:pt>
                <c:pt idx="71">
                  <c:v>740.08488602607099</c:v>
                </c:pt>
                <c:pt idx="72">
                  <c:v>733.6772648760433</c:v>
                </c:pt>
                <c:pt idx="73">
                  <c:v>727.3251206173527</c:v>
                </c:pt>
                <c:pt idx="74">
                  <c:v>721.0279729336072</c:v>
                </c:pt>
                <c:pt idx="75">
                  <c:v>714.78534566697215</c:v>
                </c:pt>
                <c:pt idx="76">
                  <c:v>708.59676678216545</c:v>
                </c:pt>
                <c:pt idx="77">
                  <c:v>702.46176833076538</c:v>
                </c:pt>
                <c:pt idx="78">
                  <c:v>696.37988641582581</c:v>
                </c:pt>
                <c:pt idx="79">
                  <c:v>690.35066115679967</c:v>
                </c:pt>
                <c:pt idx="80">
                  <c:v>684.37363665476437</c:v>
                </c:pt>
                <c:pt idx="81">
                  <c:v>678.44836095794926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E88B-5A43-B5F0-50300BD964C4}"/>
            </c:ext>
          </c:extLst>
        </c:ser>
        <c:ser>
          <c:idx val="5"/>
          <c:order val="5"/>
          <c:tx>
            <c:strRef>
              <c:f>'Limpopo_X-sec'!$H$3</c:f>
              <c:strCache>
                <c:ptCount val="1"/>
                <c:pt idx="0">
                  <c:v>Fit Depth</c:v>
                </c:pt>
              </c:strCache>
            </c:strRef>
          </c:tx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'Limpopo_X-sec'!$B$4:$B$85</c:f>
              <c:numCache>
                <c:formatCode>General</c:formatCode>
                <c:ptCount val="82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20000</c:v>
                </c:pt>
                <c:pt idx="22">
                  <c:v>21000</c:v>
                </c:pt>
                <c:pt idx="23">
                  <c:v>22000</c:v>
                </c:pt>
                <c:pt idx="24">
                  <c:v>23000</c:v>
                </c:pt>
                <c:pt idx="25">
                  <c:v>24000</c:v>
                </c:pt>
                <c:pt idx="26">
                  <c:v>25000</c:v>
                </c:pt>
                <c:pt idx="27">
                  <c:v>26000</c:v>
                </c:pt>
                <c:pt idx="28">
                  <c:v>27000</c:v>
                </c:pt>
                <c:pt idx="29">
                  <c:v>28000</c:v>
                </c:pt>
                <c:pt idx="30">
                  <c:v>29000</c:v>
                </c:pt>
                <c:pt idx="31">
                  <c:v>30000</c:v>
                </c:pt>
                <c:pt idx="32">
                  <c:v>31000</c:v>
                </c:pt>
                <c:pt idx="33">
                  <c:v>32000</c:v>
                </c:pt>
                <c:pt idx="34">
                  <c:v>33000</c:v>
                </c:pt>
                <c:pt idx="35">
                  <c:v>34000</c:v>
                </c:pt>
                <c:pt idx="36">
                  <c:v>35000</c:v>
                </c:pt>
                <c:pt idx="37">
                  <c:v>36000</c:v>
                </c:pt>
                <c:pt idx="38">
                  <c:v>37000</c:v>
                </c:pt>
                <c:pt idx="39">
                  <c:v>38000</c:v>
                </c:pt>
                <c:pt idx="40">
                  <c:v>39000</c:v>
                </c:pt>
                <c:pt idx="41">
                  <c:v>40000</c:v>
                </c:pt>
                <c:pt idx="42">
                  <c:v>41000</c:v>
                </c:pt>
                <c:pt idx="43">
                  <c:v>42000</c:v>
                </c:pt>
                <c:pt idx="44">
                  <c:v>43000</c:v>
                </c:pt>
                <c:pt idx="45">
                  <c:v>44000</c:v>
                </c:pt>
                <c:pt idx="46">
                  <c:v>45000</c:v>
                </c:pt>
                <c:pt idx="47">
                  <c:v>46000</c:v>
                </c:pt>
                <c:pt idx="48">
                  <c:v>47000</c:v>
                </c:pt>
                <c:pt idx="49">
                  <c:v>48000</c:v>
                </c:pt>
                <c:pt idx="50">
                  <c:v>49000</c:v>
                </c:pt>
                <c:pt idx="51">
                  <c:v>50000</c:v>
                </c:pt>
                <c:pt idx="52">
                  <c:v>51000</c:v>
                </c:pt>
                <c:pt idx="53">
                  <c:v>52000</c:v>
                </c:pt>
                <c:pt idx="54">
                  <c:v>53000</c:v>
                </c:pt>
                <c:pt idx="55">
                  <c:v>54000</c:v>
                </c:pt>
                <c:pt idx="56">
                  <c:v>55000</c:v>
                </c:pt>
                <c:pt idx="57">
                  <c:v>56000</c:v>
                </c:pt>
                <c:pt idx="58">
                  <c:v>57000</c:v>
                </c:pt>
                <c:pt idx="59">
                  <c:v>58000</c:v>
                </c:pt>
                <c:pt idx="60">
                  <c:v>59000</c:v>
                </c:pt>
                <c:pt idx="61">
                  <c:v>60000</c:v>
                </c:pt>
                <c:pt idx="62">
                  <c:v>61000</c:v>
                </c:pt>
                <c:pt idx="63">
                  <c:v>62000</c:v>
                </c:pt>
                <c:pt idx="64">
                  <c:v>63000</c:v>
                </c:pt>
                <c:pt idx="65">
                  <c:v>64000</c:v>
                </c:pt>
                <c:pt idx="66">
                  <c:v>65000</c:v>
                </c:pt>
                <c:pt idx="67">
                  <c:v>66000</c:v>
                </c:pt>
                <c:pt idx="68">
                  <c:v>67000</c:v>
                </c:pt>
                <c:pt idx="69">
                  <c:v>68000</c:v>
                </c:pt>
                <c:pt idx="70">
                  <c:v>69000</c:v>
                </c:pt>
                <c:pt idx="71">
                  <c:v>70000</c:v>
                </c:pt>
                <c:pt idx="72">
                  <c:v>71000</c:v>
                </c:pt>
                <c:pt idx="73">
                  <c:v>72000</c:v>
                </c:pt>
                <c:pt idx="74">
                  <c:v>73000</c:v>
                </c:pt>
                <c:pt idx="75">
                  <c:v>74000</c:v>
                </c:pt>
                <c:pt idx="76">
                  <c:v>75000</c:v>
                </c:pt>
                <c:pt idx="77">
                  <c:v>76000</c:v>
                </c:pt>
                <c:pt idx="78">
                  <c:v>77000</c:v>
                </c:pt>
                <c:pt idx="79">
                  <c:v>78000</c:v>
                </c:pt>
                <c:pt idx="80">
                  <c:v>79000</c:v>
                </c:pt>
                <c:pt idx="81">
                  <c:v>80000</c:v>
                </c:pt>
              </c:numCache>
            </c:numRef>
          </c:xVal>
          <c:yVal>
            <c:numRef>
              <c:f>'Limpopo_X-sec'!$H$4:$H$85</c:f>
              <c:numCache>
                <c:formatCode>0.00</c:formatCode>
                <c:ptCount val="82"/>
                <c:pt idx="0">
                  <c:v>3.0909090909090908</c:v>
                </c:pt>
                <c:pt idx="1">
                  <c:v>3.2032936225544226</c:v>
                </c:pt>
                <c:pt idx="2">
                  <c:v>3.3197644222140053</c:v>
                </c:pt>
                <c:pt idx="3">
                  <c:v>3.4404700653727378</c:v>
                </c:pt>
                <c:pt idx="4">
                  <c:v>3.5655645296757879</c:v>
                </c:pt>
                <c:pt idx="5">
                  <c:v>3.6952073913495229</c:v>
                </c:pt>
                <c:pt idx="6">
                  <c:v>3.8295640287642594</c:v>
                </c:pt>
                <c:pt idx="7">
                  <c:v>3.9688058333984735</c:v>
                </c:pt>
                <c:pt idx="8">
                  <c:v>4.1131104284736271</c:v>
                </c:pt>
                <c:pt idx="9">
                  <c:v>4.2626618955384776</c:v>
                </c:pt>
                <c:pt idx="10">
                  <c:v>4.4176510092919328</c:v>
                </c:pt>
                <c:pt idx="11">
                  <c:v>4.5782754809439838</c:v>
                </c:pt>
                <c:pt idx="12">
                  <c:v>4.7447402104251948</c:v>
                </c:pt>
                <c:pt idx="13">
                  <c:v>4.9172575477664138</c:v>
                </c:pt>
                <c:pt idx="14">
                  <c:v>5.0960475639822143</c:v>
                </c:pt>
                <c:pt idx="15">
                  <c:v>5.2813383318035436</c:v>
                </c:pt>
                <c:pt idx="16">
                  <c:v>5.4733662166177517</c:v>
                </c:pt>
                <c:pt idx="17">
                  <c:v>5.6723761779870934</c:v>
                </c:pt>
                <c:pt idx="18">
                  <c:v>5.8786220821303701</c:v>
                </c:pt>
                <c:pt idx="19">
                  <c:v>6.0923670257662925</c:v>
                </c:pt>
                <c:pt idx="20">
                  <c:v>6.3138836717317117</c:v>
                </c:pt>
                <c:pt idx="21">
                  <c:v>6.3137618937108382</c:v>
                </c:pt>
                <c:pt idx="22">
                  <c:v>6.3137618937108391</c:v>
                </c:pt>
                <c:pt idx="23">
                  <c:v>6.3137618937108373</c:v>
                </c:pt>
                <c:pt idx="24">
                  <c:v>6.3137618937108373</c:v>
                </c:pt>
                <c:pt idx="25">
                  <c:v>6.3137618937108373</c:v>
                </c:pt>
                <c:pt idx="26">
                  <c:v>6.3137618937108382</c:v>
                </c:pt>
                <c:pt idx="27">
                  <c:v>6.3137618937108373</c:v>
                </c:pt>
                <c:pt idx="28">
                  <c:v>6.3137618937108382</c:v>
                </c:pt>
                <c:pt idx="29">
                  <c:v>6.3137618937108391</c:v>
                </c:pt>
                <c:pt idx="30">
                  <c:v>6.3137618937108382</c:v>
                </c:pt>
                <c:pt idx="31">
                  <c:v>6.3137618937108382</c:v>
                </c:pt>
                <c:pt idx="32">
                  <c:v>6.3137618937108373</c:v>
                </c:pt>
                <c:pt idx="33">
                  <c:v>6.3137618937108382</c:v>
                </c:pt>
                <c:pt idx="34">
                  <c:v>6.3137618937108382</c:v>
                </c:pt>
                <c:pt idx="35">
                  <c:v>6.3137618937108373</c:v>
                </c:pt>
                <c:pt idx="36">
                  <c:v>6.3137618937108373</c:v>
                </c:pt>
                <c:pt idx="37">
                  <c:v>6.3137618937108382</c:v>
                </c:pt>
                <c:pt idx="38">
                  <c:v>6.3137618937108382</c:v>
                </c:pt>
                <c:pt idx="39">
                  <c:v>6.3137618937108382</c:v>
                </c:pt>
                <c:pt idx="40">
                  <c:v>6.3137618937108382</c:v>
                </c:pt>
                <c:pt idx="41">
                  <c:v>6.3137618937108382</c:v>
                </c:pt>
                <c:pt idx="42">
                  <c:v>6.3137618937108382</c:v>
                </c:pt>
                <c:pt idx="43">
                  <c:v>6.3137618937108391</c:v>
                </c:pt>
                <c:pt idx="44">
                  <c:v>6.3137618937108391</c:v>
                </c:pt>
                <c:pt idx="45">
                  <c:v>6.3137618937108382</c:v>
                </c:pt>
                <c:pt idx="46">
                  <c:v>6.3137618937108373</c:v>
                </c:pt>
                <c:pt idx="47">
                  <c:v>6.3137618937108382</c:v>
                </c:pt>
                <c:pt idx="48">
                  <c:v>6.3137618937108373</c:v>
                </c:pt>
                <c:pt idx="49">
                  <c:v>6.3137618937108382</c:v>
                </c:pt>
                <c:pt idx="50">
                  <c:v>6.3137618937108373</c:v>
                </c:pt>
                <c:pt idx="51">
                  <c:v>6.3137618937108373</c:v>
                </c:pt>
                <c:pt idx="52">
                  <c:v>6.3137618937108382</c:v>
                </c:pt>
                <c:pt idx="53">
                  <c:v>6.3137618937108373</c:v>
                </c:pt>
                <c:pt idx="54">
                  <c:v>6.3137618937108373</c:v>
                </c:pt>
                <c:pt idx="55">
                  <c:v>6.3137618937108382</c:v>
                </c:pt>
                <c:pt idx="56">
                  <c:v>6.3137618937108391</c:v>
                </c:pt>
                <c:pt idx="57">
                  <c:v>6.3137618937108382</c:v>
                </c:pt>
                <c:pt idx="58">
                  <c:v>6.3137618937108373</c:v>
                </c:pt>
                <c:pt idx="59">
                  <c:v>6.3137618937108391</c:v>
                </c:pt>
                <c:pt idx="60">
                  <c:v>6.3137618937108373</c:v>
                </c:pt>
                <c:pt idx="61">
                  <c:v>6.3137618937108382</c:v>
                </c:pt>
                <c:pt idx="62">
                  <c:v>6.3137618937108373</c:v>
                </c:pt>
                <c:pt idx="63">
                  <c:v>6.3137618937108382</c:v>
                </c:pt>
                <c:pt idx="64">
                  <c:v>6.3137618937108382</c:v>
                </c:pt>
                <c:pt idx="65">
                  <c:v>6.3137618937108382</c:v>
                </c:pt>
                <c:pt idx="66">
                  <c:v>6.3137618937108382</c:v>
                </c:pt>
                <c:pt idx="67">
                  <c:v>6.3137618937108382</c:v>
                </c:pt>
                <c:pt idx="68">
                  <c:v>6.3137618937108382</c:v>
                </c:pt>
                <c:pt idx="69">
                  <c:v>6.3137618937108382</c:v>
                </c:pt>
                <c:pt idx="70">
                  <c:v>6.3137618937108382</c:v>
                </c:pt>
                <c:pt idx="71">
                  <c:v>6.3137618937108382</c:v>
                </c:pt>
                <c:pt idx="72">
                  <c:v>6.3137618937108382</c:v>
                </c:pt>
                <c:pt idx="73">
                  <c:v>6.3137618937108373</c:v>
                </c:pt>
                <c:pt idx="74">
                  <c:v>6.3137618937108382</c:v>
                </c:pt>
                <c:pt idx="75">
                  <c:v>6.3137618937108382</c:v>
                </c:pt>
                <c:pt idx="76">
                  <c:v>6.3137618937108373</c:v>
                </c:pt>
                <c:pt idx="77">
                  <c:v>6.3137618937108382</c:v>
                </c:pt>
                <c:pt idx="78">
                  <c:v>6.3137618937108391</c:v>
                </c:pt>
                <c:pt idx="79">
                  <c:v>6.3137618937108382</c:v>
                </c:pt>
                <c:pt idx="80">
                  <c:v>6.3137618937108382</c:v>
                </c:pt>
                <c:pt idx="81">
                  <c:v>6.3137618937108373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E88B-5A43-B5F0-50300BD964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8183448"/>
        <c:axId val="2108289336"/>
      </c:scatterChart>
      <c:valAx>
        <c:axId val="21081834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08289336"/>
        <c:crosses val="autoZero"/>
        <c:crossBetween val="midCat"/>
      </c:valAx>
      <c:valAx>
        <c:axId val="2108289336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08183448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Tha Chin</a:t>
            </a:r>
            <a:r>
              <a:rPr lang="en-US"/>
              <a:t> Estuary</a:t>
            </a:r>
          </a:p>
        </c:rich>
      </c:tx>
      <c:layout>
        <c:manualLayout>
          <c:xMode val="edge"/>
          <c:yMode val="edge"/>
          <c:x val="0.242091123224981"/>
          <c:y val="2.70727436093936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362020773044399"/>
          <c:y val="0.189859161334722"/>
          <c:w val="0.65549731924535104"/>
          <c:h val="0.651058270705409"/>
        </c:manualLayout>
      </c:layout>
      <c:scatterChart>
        <c:scatterStyle val="lineMarker"/>
        <c:varyColors val="0"/>
        <c:ser>
          <c:idx val="0"/>
          <c:order val="0"/>
          <c:tx>
            <c:strRef>
              <c:f>'Tha Chin_X-sec'!$C$3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xVal>
            <c:numRef>
              <c:f>'Tha Chin_X-sec'!$B$4:$B$85</c:f>
              <c:numCache>
                <c:formatCode>General</c:formatCode>
                <c:ptCount val="82"/>
                <c:pt idx="0">
                  <c:v>0</c:v>
                </c:pt>
                <c:pt idx="1">
                  <c:v>1076</c:v>
                </c:pt>
                <c:pt idx="2">
                  <c:v>1938</c:v>
                </c:pt>
                <c:pt idx="3">
                  <c:v>2883</c:v>
                </c:pt>
                <c:pt idx="4">
                  <c:v>3928</c:v>
                </c:pt>
                <c:pt idx="5">
                  <c:v>5000</c:v>
                </c:pt>
                <c:pt idx="6">
                  <c:v>5059</c:v>
                </c:pt>
                <c:pt idx="7">
                  <c:v>5851</c:v>
                </c:pt>
                <c:pt idx="8">
                  <c:v>6858</c:v>
                </c:pt>
                <c:pt idx="9">
                  <c:v>6908</c:v>
                </c:pt>
                <c:pt idx="10">
                  <c:v>6960</c:v>
                </c:pt>
                <c:pt idx="11">
                  <c:v>7848</c:v>
                </c:pt>
                <c:pt idx="12">
                  <c:v>8830</c:v>
                </c:pt>
                <c:pt idx="13">
                  <c:v>9731</c:v>
                </c:pt>
                <c:pt idx="14">
                  <c:v>10811</c:v>
                </c:pt>
                <c:pt idx="15">
                  <c:v>11840</c:v>
                </c:pt>
                <c:pt idx="16">
                  <c:v>11845</c:v>
                </c:pt>
                <c:pt idx="17">
                  <c:v>11938</c:v>
                </c:pt>
                <c:pt idx="18">
                  <c:v>12819</c:v>
                </c:pt>
                <c:pt idx="19">
                  <c:v>13864</c:v>
                </c:pt>
                <c:pt idx="20">
                  <c:v>14907</c:v>
                </c:pt>
                <c:pt idx="21">
                  <c:v>15766</c:v>
                </c:pt>
                <c:pt idx="22">
                  <c:v>16786</c:v>
                </c:pt>
                <c:pt idx="23">
                  <c:v>16911</c:v>
                </c:pt>
                <c:pt idx="24">
                  <c:v>16948</c:v>
                </c:pt>
                <c:pt idx="25">
                  <c:v>17845</c:v>
                </c:pt>
                <c:pt idx="26">
                  <c:v>18883</c:v>
                </c:pt>
                <c:pt idx="27">
                  <c:v>19830</c:v>
                </c:pt>
                <c:pt idx="28">
                  <c:v>20771</c:v>
                </c:pt>
                <c:pt idx="29">
                  <c:v>20821</c:v>
                </c:pt>
                <c:pt idx="30">
                  <c:v>20887</c:v>
                </c:pt>
                <c:pt idx="31">
                  <c:v>21833</c:v>
                </c:pt>
                <c:pt idx="32">
                  <c:v>22835</c:v>
                </c:pt>
                <c:pt idx="33">
                  <c:v>23802</c:v>
                </c:pt>
                <c:pt idx="34">
                  <c:v>25795</c:v>
                </c:pt>
                <c:pt idx="35">
                  <c:v>25799</c:v>
                </c:pt>
                <c:pt idx="36">
                  <c:v>25865</c:v>
                </c:pt>
                <c:pt idx="37">
                  <c:v>26831</c:v>
                </c:pt>
                <c:pt idx="38">
                  <c:v>27785</c:v>
                </c:pt>
                <c:pt idx="39">
                  <c:v>28824</c:v>
                </c:pt>
                <c:pt idx="40">
                  <c:v>28844</c:v>
                </c:pt>
                <c:pt idx="41">
                  <c:v>28880</c:v>
                </c:pt>
                <c:pt idx="42">
                  <c:v>29791</c:v>
                </c:pt>
                <c:pt idx="43">
                  <c:v>30745</c:v>
                </c:pt>
                <c:pt idx="44">
                  <c:v>31706</c:v>
                </c:pt>
                <c:pt idx="45">
                  <c:v>32795</c:v>
                </c:pt>
                <c:pt idx="46">
                  <c:v>32852</c:v>
                </c:pt>
                <c:pt idx="47">
                  <c:v>33710</c:v>
                </c:pt>
                <c:pt idx="48">
                  <c:v>34712</c:v>
                </c:pt>
                <c:pt idx="49">
                  <c:v>36753</c:v>
                </c:pt>
                <c:pt idx="50">
                  <c:v>36846</c:v>
                </c:pt>
                <c:pt idx="51">
                  <c:v>36853</c:v>
                </c:pt>
                <c:pt idx="52">
                  <c:v>37723</c:v>
                </c:pt>
                <c:pt idx="53">
                  <c:v>38729</c:v>
                </c:pt>
                <c:pt idx="54">
                  <c:v>39857</c:v>
                </c:pt>
                <c:pt idx="55">
                  <c:v>40731</c:v>
                </c:pt>
                <c:pt idx="56">
                  <c:v>40752</c:v>
                </c:pt>
                <c:pt idx="57">
                  <c:v>40840</c:v>
                </c:pt>
                <c:pt idx="58">
                  <c:v>45832</c:v>
                </c:pt>
                <c:pt idx="59">
                  <c:v>45850</c:v>
                </c:pt>
                <c:pt idx="60">
                  <c:v>45894</c:v>
                </c:pt>
                <c:pt idx="61">
                  <c:v>50833</c:v>
                </c:pt>
                <c:pt idx="62">
                  <c:v>50888</c:v>
                </c:pt>
                <c:pt idx="63">
                  <c:v>50890</c:v>
                </c:pt>
                <c:pt idx="64">
                  <c:v>56781</c:v>
                </c:pt>
                <c:pt idx="65">
                  <c:v>56863</c:v>
                </c:pt>
                <c:pt idx="66">
                  <c:v>56866</c:v>
                </c:pt>
                <c:pt idx="67">
                  <c:v>62918</c:v>
                </c:pt>
                <c:pt idx="68">
                  <c:v>62991</c:v>
                </c:pt>
                <c:pt idx="69">
                  <c:v>63017</c:v>
                </c:pt>
                <c:pt idx="70">
                  <c:v>68001</c:v>
                </c:pt>
                <c:pt idx="71">
                  <c:v>68040</c:v>
                </c:pt>
                <c:pt idx="72">
                  <c:v>68044</c:v>
                </c:pt>
                <c:pt idx="73">
                  <c:v>71949</c:v>
                </c:pt>
                <c:pt idx="74">
                  <c:v>71964</c:v>
                </c:pt>
                <c:pt idx="75">
                  <c:v>71977</c:v>
                </c:pt>
                <c:pt idx="76">
                  <c:v>75957</c:v>
                </c:pt>
                <c:pt idx="77">
                  <c:v>75977</c:v>
                </c:pt>
                <c:pt idx="78">
                  <c:v>76046</c:v>
                </c:pt>
                <c:pt idx="79">
                  <c:v>80949</c:v>
                </c:pt>
                <c:pt idx="80">
                  <c:v>80972</c:v>
                </c:pt>
                <c:pt idx="81">
                  <c:v>81005</c:v>
                </c:pt>
              </c:numCache>
            </c:numRef>
          </c:xVal>
          <c:yVal>
            <c:numRef>
              <c:f>'Tha Chin_X-sec'!$C$4:$C$85</c:f>
              <c:numCache>
                <c:formatCode>0</c:formatCode>
                <c:ptCount val="82"/>
                <c:pt idx="0">
                  <c:v>23057.48</c:v>
                </c:pt>
                <c:pt idx="1">
                  <c:v>14348.6</c:v>
                </c:pt>
                <c:pt idx="2">
                  <c:v>6564.9</c:v>
                </c:pt>
                <c:pt idx="3">
                  <c:v>3822.6</c:v>
                </c:pt>
                <c:pt idx="4">
                  <c:v>2991.6</c:v>
                </c:pt>
                <c:pt idx="6">
                  <c:v>3019.3</c:v>
                </c:pt>
                <c:pt idx="7">
                  <c:v>1623.22</c:v>
                </c:pt>
                <c:pt idx="10" formatCode="General">
                  <c:v>2156</c:v>
                </c:pt>
                <c:pt idx="15" formatCode="General">
                  <c:v>1715</c:v>
                </c:pt>
                <c:pt idx="24" formatCode="General">
                  <c:v>1377</c:v>
                </c:pt>
                <c:pt idx="28" formatCode="General">
                  <c:v>1242</c:v>
                </c:pt>
                <c:pt idx="35" formatCode="General">
                  <c:v>1110</c:v>
                </c:pt>
                <c:pt idx="39" formatCode="General">
                  <c:v>1013</c:v>
                </c:pt>
                <c:pt idx="46" formatCode="General">
                  <c:v>998</c:v>
                </c:pt>
                <c:pt idx="49" formatCode="General">
                  <c:v>947</c:v>
                </c:pt>
                <c:pt idx="55" formatCode="General">
                  <c:v>898</c:v>
                </c:pt>
                <c:pt idx="58" formatCode="General">
                  <c:v>836</c:v>
                </c:pt>
                <c:pt idx="61" formatCode="General">
                  <c:v>800</c:v>
                </c:pt>
                <c:pt idx="65" formatCode="General">
                  <c:v>649</c:v>
                </c:pt>
                <c:pt idx="68" formatCode="General">
                  <c:v>636</c:v>
                </c:pt>
                <c:pt idx="70" formatCode="General">
                  <c:v>609</c:v>
                </c:pt>
                <c:pt idx="74" formatCode="General">
                  <c:v>642</c:v>
                </c:pt>
                <c:pt idx="77" formatCode="General">
                  <c:v>571</c:v>
                </c:pt>
                <c:pt idx="79" formatCode="General">
                  <c:v>591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E00-F94D-A25D-9B141A186E4F}"/>
            </c:ext>
          </c:extLst>
        </c:ser>
        <c:ser>
          <c:idx val="1"/>
          <c:order val="1"/>
          <c:tx>
            <c:strRef>
              <c:f>'Tha Chin_X-sec'!$D$3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'Tha Chin_X-sec'!$B$4:$B$85</c:f>
              <c:numCache>
                <c:formatCode>General</c:formatCode>
                <c:ptCount val="82"/>
                <c:pt idx="0">
                  <c:v>0</c:v>
                </c:pt>
                <c:pt idx="1">
                  <c:v>1076</c:v>
                </c:pt>
                <c:pt idx="2">
                  <c:v>1938</c:v>
                </c:pt>
                <c:pt idx="3">
                  <c:v>2883</c:v>
                </c:pt>
                <c:pt idx="4">
                  <c:v>3928</c:v>
                </c:pt>
                <c:pt idx="5">
                  <c:v>5000</c:v>
                </c:pt>
                <c:pt idx="6">
                  <c:v>5059</c:v>
                </c:pt>
                <c:pt idx="7">
                  <c:v>5851</c:v>
                </c:pt>
                <c:pt idx="8">
                  <c:v>6858</c:v>
                </c:pt>
                <c:pt idx="9">
                  <c:v>6908</c:v>
                </c:pt>
                <c:pt idx="10">
                  <c:v>6960</c:v>
                </c:pt>
                <c:pt idx="11">
                  <c:v>7848</c:v>
                </c:pt>
                <c:pt idx="12">
                  <c:v>8830</c:v>
                </c:pt>
                <c:pt idx="13">
                  <c:v>9731</c:v>
                </c:pt>
                <c:pt idx="14">
                  <c:v>10811</c:v>
                </c:pt>
                <c:pt idx="15">
                  <c:v>11840</c:v>
                </c:pt>
                <c:pt idx="16">
                  <c:v>11845</c:v>
                </c:pt>
                <c:pt idx="17">
                  <c:v>11938</c:v>
                </c:pt>
                <c:pt idx="18">
                  <c:v>12819</c:v>
                </c:pt>
                <c:pt idx="19">
                  <c:v>13864</c:v>
                </c:pt>
                <c:pt idx="20">
                  <c:v>14907</c:v>
                </c:pt>
                <c:pt idx="21">
                  <c:v>15766</c:v>
                </c:pt>
                <c:pt idx="22">
                  <c:v>16786</c:v>
                </c:pt>
                <c:pt idx="23">
                  <c:v>16911</c:v>
                </c:pt>
                <c:pt idx="24">
                  <c:v>16948</c:v>
                </c:pt>
                <c:pt idx="25">
                  <c:v>17845</c:v>
                </c:pt>
                <c:pt idx="26">
                  <c:v>18883</c:v>
                </c:pt>
                <c:pt idx="27">
                  <c:v>19830</c:v>
                </c:pt>
                <c:pt idx="28">
                  <c:v>20771</c:v>
                </c:pt>
                <c:pt idx="29">
                  <c:v>20821</c:v>
                </c:pt>
                <c:pt idx="30">
                  <c:v>20887</c:v>
                </c:pt>
                <c:pt idx="31">
                  <c:v>21833</c:v>
                </c:pt>
                <c:pt idx="32">
                  <c:v>22835</c:v>
                </c:pt>
                <c:pt idx="33">
                  <c:v>23802</c:v>
                </c:pt>
                <c:pt idx="34">
                  <c:v>25795</c:v>
                </c:pt>
                <c:pt idx="35">
                  <c:v>25799</c:v>
                </c:pt>
                <c:pt idx="36">
                  <c:v>25865</c:v>
                </c:pt>
                <c:pt idx="37">
                  <c:v>26831</c:v>
                </c:pt>
                <c:pt idx="38">
                  <c:v>27785</c:v>
                </c:pt>
                <c:pt idx="39">
                  <c:v>28824</c:v>
                </c:pt>
                <c:pt idx="40">
                  <c:v>28844</c:v>
                </c:pt>
                <c:pt idx="41">
                  <c:v>28880</c:v>
                </c:pt>
                <c:pt idx="42">
                  <c:v>29791</c:v>
                </c:pt>
                <c:pt idx="43">
                  <c:v>30745</c:v>
                </c:pt>
                <c:pt idx="44">
                  <c:v>31706</c:v>
                </c:pt>
                <c:pt idx="45">
                  <c:v>32795</c:v>
                </c:pt>
                <c:pt idx="46">
                  <c:v>32852</c:v>
                </c:pt>
                <c:pt idx="47">
                  <c:v>33710</c:v>
                </c:pt>
                <c:pt idx="48">
                  <c:v>34712</c:v>
                </c:pt>
                <c:pt idx="49">
                  <c:v>36753</c:v>
                </c:pt>
                <c:pt idx="50">
                  <c:v>36846</c:v>
                </c:pt>
                <c:pt idx="51">
                  <c:v>36853</c:v>
                </c:pt>
                <c:pt idx="52">
                  <c:v>37723</c:v>
                </c:pt>
                <c:pt idx="53">
                  <c:v>38729</c:v>
                </c:pt>
                <c:pt idx="54">
                  <c:v>39857</c:v>
                </c:pt>
                <c:pt idx="55">
                  <c:v>40731</c:v>
                </c:pt>
                <c:pt idx="56">
                  <c:v>40752</c:v>
                </c:pt>
                <c:pt idx="57">
                  <c:v>40840</c:v>
                </c:pt>
                <c:pt idx="58">
                  <c:v>45832</c:v>
                </c:pt>
                <c:pt idx="59">
                  <c:v>45850</c:v>
                </c:pt>
                <c:pt idx="60">
                  <c:v>45894</c:v>
                </c:pt>
                <c:pt idx="61">
                  <c:v>50833</c:v>
                </c:pt>
                <c:pt idx="62">
                  <c:v>50888</c:v>
                </c:pt>
                <c:pt idx="63">
                  <c:v>50890</c:v>
                </c:pt>
                <c:pt idx="64">
                  <c:v>56781</c:v>
                </c:pt>
                <c:pt idx="65">
                  <c:v>56863</c:v>
                </c:pt>
                <c:pt idx="66">
                  <c:v>56866</c:v>
                </c:pt>
                <c:pt idx="67">
                  <c:v>62918</c:v>
                </c:pt>
                <c:pt idx="68">
                  <c:v>62991</c:v>
                </c:pt>
                <c:pt idx="69">
                  <c:v>63017</c:v>
                </c:pt>
                <c:pt idx="70">
                  <c:v>68001</c:v>
                </c:pt>
                <c:pt idx="71">
                  <c:v>68040</c:v>
                </c:pt>
                <c:pt idx="72">
                  <c:v>68044</c:v>
                </c:pt>
                <c:pt idx="73">
                  <c:v>71949</c:v>
                </c:pt>
                <c:pt idx="74">
                  <c:v>71964</c:v>
                </c:pt>
                <c:pt idx="75">
                  <c:v>71977</c:v>
                </c:pt>
                <c:pt idx="76">
                  <c:v>75957</c:v>
                </c:pt>
                <c:pt idx="77">
                  <c:v>75977</c:v>
                </c:pt>
                <c:pt idx="78">
                  <c:v>76046</c:v>
                </c:pt>
                <c:pt idx="79">
                  <c:v>80949</c:v>
                </c:pt>
                <c:pt idx="80">
                  <c:v>80972</c:v>
                </c:pt>
                <c:pt idx="81">
                  <c:v>81005</c:v>
                </c:pt>
              </c:numCache>
            </c:numRef>
          </c:xVal>
          <c:yVal>
            <c:numRef>
              <c:f>'Tha Chin_X-sec'!$D$4:$D$85</c:f>
              <c:numCache>
                <c:formatCode>General</c:formatCode>
                <c:ptCount val="82"/>
                <c:pt idx="0">
                  <c:v>4162</c:v>
                </c:pt>
                <c:pt idx="1">
                  <c:v>2590</c:v>
                </c:pt>
                <c:pt idx="2">
                  <c:v>1185</c:v>
                </c:pt>
                <c:pt idx="3">
                  <c:v>690</c:v>
                </c:pt>
                <c:pt idx="4">
                  <c:v>540</c:v>
                </c:pt>
                <c:pt idx="6">
                  <c:v>545</c:v>
                </c:pt>
                <c:pt idx="7">
                  <c:v>293</c:v>
                </c:pt>
                <c:pt idx="8">
                  <c:v>296</c:v>
                </c:pt>
                <c:pt idx="9">
                  <c:v>290</c:v>
                </c:pt>
                <c:pt idx="10">
                  <c:v>284</c:v>
                </c:pt>
                <c:pt idx="11">
                  <c:v>197</c:v>
                </c:pt>
                <c:pt idx="12">
                  <c:v>268</c:v>
                </c:pt>
                <c:pt idx="13">
                  <c:v>198</c:v>
                </c:pt>
                <c:pt idx="14">
                  <c:v>249</c:v>
                </c:pt>
                <c:pt idx="15">
                  <c:v>268</c:v>
                </c:pt>
                <c:pt idx="16">
                  <c:v>268</c:v>
                </c:pt>
                <c:pt idx="17">
                  <c:v>267</c:v>
                </c:pt>
                <c:pt idx="18">
                  <c:v>250</c:v>
                </c:pt>
                <c:pt idx="19">
                  <c:v>196</c:v>
                </c:pt>
                <c:pt idx="20">
                  <c:v>220</c:v>
                </c:pt>
                <c:pt idx="21">
                  <c:v>208</c:v>
                </c:pt>
                <c:pt idx="22">
                  <c:v>219</c:v>
                </c:pt>
                <c:pt idx="23">
                  <c:v>214</c:v>
                </c:pt>
                <c:pt idx="24">
                  <c:v>212</c:v>
                </c:pt>
                <c:pt idx="25">
                  <c:v>178</c:v>
                </c:pt>
                <c:pt idx="26">
                  <c:v>198</c:v>
                </c:pt>
                <c:pt idx="27">
                  <c:v>168</c:v>
                </c:pt>
                <c:pt idx="28">
                  <c:v>230</c:v>
                </c:pt>
                <c:pt idx="29">
                  <c:v>234</c:v>
                </c:pt>
                <c:pt idx="30">
                  <c:v>234</c:v>
                </c:pt>
                <c:pt idx="31">
                  <c:v>239</c:v>
                </c:pt>
                <c:pt idx="32">
                  <c:v>239</c:v>
                </c:pt>
                <c:pt idx="33">
                  <c:v>149</c:v>
                </c:pt>
                <c:pt idx="34">
                  <c:v>209</c:v>
                </c:pt>
                <c:pt idx="35">
                  <c:v>209</c:v>
                </c:pt>
                <c:pt idx="36">
                  <c:v>206</c:v>
                </c:pt>
                <c:pt idx="37">
                  <c:v>157</c:v>
                </c:pt>
                <c:pt idx="38">
                  <c:v>197</c:v>
                </c:pt>
                <c:pt idx="39">
                  <c:v>219</c:v>
                </c:pt>
                <c:pt idx="40">
                  <c:v>217</c:v>
                </c:pt>
                <c:pt idx="41">
                  <c:v>213</c:v>
                </c:pt>
                <c:pt idx="42">
                  <c:v>136</c:v>
                </c:pt>
                <c:pt idx="43">
                  <c:v>171</c:v>
                </c:pt>
                <c:pt idx="44">
                  <c:v>151</c:v>
                </c:pt>
                <c:pt idx="45">
                  <c:v>194</c:v>
                </c:pt>
                <c:pt idx="46">
                  <c:v>191</c:v>
                </c:pt>
                <c:pt idx="47">
                  <c:v>150</c:v>
                </c:pt>
                <c:pt idx="48">
                  <c:v>149</c:v>
                </c:pt>
                <c:pt idx="49">
                  <c:v>165</c:v>
                </c:pt>
                <c:pt idx="50">
                  <c:v>163</c:v>
                </c:pt>
                <c:pt idx="51">
                  <c:v>163</c:v>
                </c:pt>
                <c:pt idx="52">
                  <c:v>150</c:v>
                </c:pt>
                <c:pt idx="53">
                  <c:v>151</c:v>
                </c:pt>
                <c:pt idx="54">
                  <c:v>151</c:v>
                </c:pt>
                <c:pt idx="55">
                  <c:v>158</c:v>
                </c:pt>
                <c:pt idx="56">
                  <c:v>158</c:v>
                </c:pt>
                <c:pt idx="57">
                  <c:v>158</c:v>
                </c:pt>
                <c:pt idx="58">
                  <c:v>140</c:v>
                </c:pt>
                <c:pt idx="59">
                  <c:v>140</c:v>
                </c:pt>
                <c:pt idx="60">
                  <c:v>140</c:v>
                </c:pt>
                <c:pt idx="61">
                  <c:v>149</c:v>
                </c:pt>
                <c:pt idx="62">
                  <c:v>149</c:v>
                </c:pt>
                <c:pt idx="63">
                  <c:v>149</c:v>
                </c:pt>
                <c:pt idx="64">
                  <c:v>131</c:v>
                </c:pt>
                <c:pt idx="65">
                  <c:v>131</c:v>
                </c:pt>
                <c:pt idx="66">
                  <c:v>131</c:v>
                </c:pt>
                <c:pt idx="67">
                  <c:v>125</c:v>
                </c:pt>
                <c:pt idx="68">
                  <c:v>125</c:v>
                </c:pt>
                <c:pt idx="69">
                  <c:v>125</c:v>
                </c:pt>
                <c:pt idx="70">
                  <c:v>123</c:v>
                </c:pt>
                <c:pt idx="71">
                  <c:v>123</c:v>
                </c:pt>
                <c:pt idx="72">
                  <c:v>123</c:v>
                </c:pt>
                <c:pt idx="73">
                  <c:v>111</c:v>
                </c:pt>
                <c:pt idx="74">
                  <c:v>111</c:v>
                </c:pt>
                <c:pt idx="75">
                  <c:v>111</c:v>
                </c:pt>
                <c:pt idx="76">
                  <c:v>101</c:v>
                </c:pt>
                <c:pt idx="77">
                  <c:v>101</c:v>
                </c:pt>
                <c:pt idx="78">
                  <c:v>101</c:v>
                </c:pt>
                <c:pt idx="79">
                  <c:v>100</c:v>
                </c:pt>
                <c:pt idx="80">
                  <c:v>100</c:v>
                </c:pt>
                <c:pt idx="8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E00-F94D-A25D-9B141A186E4F}"/>
            </c:ext>
          </c:extLst>
        </c:ser>
        <c:ser>
          <c:idx val="2"/>
          <c:order val="2"/>
          <c:tx>
            <c:strRef>
              <c:f>'Tha Chin_X-sec'!$E$3</c:f>
              <c:strCache>
                <c:ptCount val="1"/>
                <c:pt idx="0">
                  <c:v>Depth, h (m)</c:v>
                </c:pt>
              </c:strCache>
            </c:strRef>
          </c:tx>
          <c:spPr>
            <a:ln w="28575">
              <a:noFill/>
            </a:ln>
          </c:spPr>
          <c:xVal>
            <c:numRef>
              <c:f>'Tha Chin_X-sec'!$B$4:$B$85</c:f>
              <c:numCache>
                <c:formatCode>General</c:formatCode>
                <c:ptCount val="82"/>
                <c:pt idx="0">
                  <c:v>0</c:v>
                </c:pt>
                <c:pt idx="1">
                  <c:v>1076</c:v>
                </c:pt>
                <c:pt idx="2">
                  <c:v>1938</c:v>
                </c:pt>
                <c:pt idx="3">
                  <c:v>2883</c:v>
                </c:pt>
                <c:pt idx="4">
                  <c:v>3928</c:v>
                </c:pt>
                <c:pt idx="5">
                  <c:v>5000</c:v>
                </c:pt>
                <c:pt idx="6">
                  <c:v>5059</c:v>
                </c:pt>
                <c:pt idx="7">
                  <c:v>5851</c:v>
                </c:pt>
                <c:pt idx="8">
                  <c:v>6858</c:v>
                </c:pt>
                <c:pt idx="9">
                  <c:v>6908</c:v>
                </c:pt>
                <c:pt idx="10">
                  <c:v>6960</c:v>
                </c:pt>
                <c:pt idx="11">
                  <c:v>7848</c:v>
                </c:pt>
                <c:pt idx="12">
                  <c:v>8830</c:v>
                </c:pt>
                <c:pt idx="13">
                  <c:v>9731</c:v>
                </c:pt>
                <c:pt idx="14">
                  <c:v>10811</c:v>
                </c:pt>
                <c:pt idx="15">
                  <c:v>11840</c:v>
                </c:pt>
                <c:pt idx="16">
                  <c:v>11845</c:v>
                </c:pt>
                <c:pt idx="17">
                  <c:v>11938</c:v>
                </c:pt>
                <c:pt idx="18">
                  <c:v>12819</c:v>
                </c:pt>
                <c:pt idx="19">
                  <c:v>13864</c:v>
                </c:pt>
                <c:pt idx="20">
                  <c:v>14907</c:v>
                </c:pt>
                <c:pt idx="21">
                  <c:v>15766</c:v>
                </c:pt>
                <c:pt idx="22">
                  <c:v>16786</c:v>
                </c:pt>
                <c:pt idx="23">
                  <c:v>16911</c:v>
                </c:pt>
                <c:pt idx="24">
                  <c:v>16948</c:v>
                </c:pt>
                <c:pt idx="25">
                  <c:v>17845</c:v>
                </c:pt>
                <c:pt idx="26">
                  <c:v>18883</c:v>
                </c:pt>
                <c:pt idx="27">
                  <c:v>19830</c:v>
                </c:pt>
                <c:pt idx="28">
                  <c:v>20771</c:v>
                </c:pt>
                <c:pt idx="29">
                  <c:v>20821</c:v>
                </c:pt>
                <c:pt idx="30">
                  <c:v>20887</c:v>
                </c:pt>
                <c:pt idx="31">
                  <c:v>21833</c:v>
                </c:pt>
                <c:pt idx="32">
                  <c:v>22835</c:v>
                </c:pt>
                <c:pt idx="33">
                  <c:v>23802</c:v>
                </c:pt>
                <c:pt idx="34">
                  <c:v>25795</c:v>
                </c:pt>
                <c:pt idx="35">
                  <c:v>25799</c:v>
                </c:pt>
                <c:pt idx="36">
                  <c:v>25865</c:v>
                </c:pt>
                <c:pt idx="37">
                  <c:v>26831</c:v>
                </c:pt>
                <c:pt idx="38">
                  <c:v>27785</c:v>
                </c:pt>
                <c:pt idx="39">
                  <c:v>28824</c:v>
                </c:pt>
                <c:pt idx="40">
                  <c:v>28844</c:v>
                </c:pt>
                <c:pt idx="41">
                  <c:v>28880</c:v>
                </c:pt>
                <c:pt idx="42">
                  <c:v>29791</c:v>
                </c:pt>
                <c:pt idx="43">
                  <c:v>30745</c:v>
                </c:pt>
                <c:pt idx="44">
                  <c:v>31706</c:v>
                </c:pt>
                <c:pt idx="45">
                  <c:v>32795</c:v>
                </c:pt>
                <c:pt idx="46">
                  <c:v>32852</c:v>
                </c:pt>
                <c:pt idx="47">
                  <c:v>33710</c:v>
                </c:pt>
                <c:pt idx="48">
                  <c:v>34712</c:v>
                </c:pt>
                <c:pt idx="49">
                  <c:v>36753</c:v>
                </c:pt>
                <c:pt idx="50">
                  <c:v>36846</c:v>
                </c:pt>
                <c:pt idx="51">
                  <c:v>36853</c:v>
                </c:pt>
                <c:pt idx="52">
                  <c:v>37723</c:v>
                </c:pt>
                <c:pt idx="53">
                  <c:v>38729</c:v>
                </c:pt>
                <c:pt idx="54">
                  <c:v>39857</c:v>
                </c:pt>
                <c:pt idx="55">
                  <c:v>40731</c:v>
                </c:pt>
                <c:pt idx="56">
                  <c:v>40752</c:v>
                </c:pt>
                <c:pt idx="57">
                  <c:v>40840</c:v>
                </c:pt>
                <c:pt idx="58">
                  <c:v>45832</c:v>
                </c:pt>
                <c:pt idx="59">
                  <c:v>45850</c:v>
                </c:pt>
                <c:pt idx="60">
                  <c:v>45894</c:v>
                </c:pt>
                <c:pt idx="61">
                  <c:v>50833</c:v>
                </c:pt>
                <c:pt idx="62">
                  <c:v>50888</c:v>
                </c:pt>
                <c:pt idx="63">
                  <c:v>50890</c:v>
                </c:pt>
                <c:pt idx="64">
                  <c:v>56781</c:v>
                </c:pt>
                <c:pt idx="65">
                  <c:v>56863</c:v>
                </c:pt>
                <c:pt idx="66">
                  <c:v>56866</c:v>
                </c:pt>
                <c:pt idx="67">
                  <c:v>62918</c:v>
                </c:pt>
                <c:pt idx="68">
                  <c:v>62991</c:v>
                </c:pt>
                <c:pt idx="69">
                  <c:v>63017</c:v>
                </c:pt>
                <c:pt idx="70">
                  <c:v>68001</c:v>
                </c:pt>
                <c:pt idx="71">
                  <c:v>68040</c:v>
                </c:pt>
                <c:pt idx="72">
                  <c:v>68044</c:v>
                </c:pt>
                <c:pt idx="73">
                  <c:v>71949</c:v>
                </c:pt>
                <c:pt idx="74">
                  <c:v>71964</c:v>
                </c:pt>
                <c:pt idx="75">
                  <c:v>71977</c:v>
                </c:pt>
                <c:pt idx="76">
                  <c:v>75957</c:v>
                </c:pt>
                <c:pt idx="77">
                  <c:v>75977</c:v>
                </c:pt>
                <c:pt idx="78">
                  <c:v>76046</c:v>
                </c:pt>
                <c:pt idx="79">
                  <c:v>80949</c:v>
                </c:pt>
                <c:pt idx="80">
                  <c:v>80972</c:v>
                </c:pt>
                <c:pt idx="81">
                  <c:v>81005</c:v>
                </c:pt>
              </c:numCache>
            </c:numRef>
          </c:xVal>
          <c:yVal>
            <c:numRef>
              <c:f>'Tha Chin_X-sec'!$E$4:$E$85</c:f>
              <c:numCache>
                <c:formatCode>0.00</c:formatCode>
                <c:ptCount val="82"/>
                <c:pt idx="0">
                  <c:v>5.54</c:v>
                </c:pt>
                <c:pt idx="10">
                  <c:v>7.591549295774648</c:v>
                </c:pt>
                <c:pt idx="15">
                  <c:v>6.3992537313432836</c:v>
                </c:pt>
                <c:pt idx="24">
                  <c:v>6.4952830188679247</c:v>
                </c:pt>
                <c:pt idx="28">
                  <c:v>5.4</c:v>
                </c:pt>
                <c:pt idx="35">
                  <c:v>5.3110047846889952</c:v>
                </c:pt>
                <c:pt idx="39">
                  <c:v>4.6255707762557075</c:v>
                </c:pt>
                <c:pt idx="46">
                  <c:v>5.2251308900523563</c:v>
                </c:pt>
                <c:pt idx="49">
                  <c:v>5.7393939393939393</c:v>
                </c:pt>
                <c:pt idx="55">
                  <c:v>5.6835443037974684</c:v>
                </c:pt>
                <c:pt idx="58">
                  <c:v>5.9714285714285715</c:v>
                </c:pt>
                <c:pt idx="61">
                  <c:v>5.3691275167785237</c:v>
                </c:pt>
                <c:pt idx="65">
                  <c:v>4.9541984732824424</c:v>
                </c:pt>
                <c:pt idx="68">
                  <c:v>5.0880000000000001</c:v>
                </c:pt>
                <c:pt idx="70">
                  <c:v>4.9512195121951219</c:v>
                </c:pt>
                <c:pt idx="74">
                  <c:v>5.7837837837837842</c:v>
                </c:pt>
                <c:pt idx="77">
                  <c:v>5.6534653465346532</c:v>
                </c:pt>
                <c:pt idx="79">
                  <c:v>5.91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E00-F94D-A25D-9B141A186E4F}"/>
            </c:ext>
          </c:extLst>
        </c:ser>
        <c:ser>
          <c:idx val="3"/>
          <c:order val="3"/>
          <c:tx>
            <c:strRef>
              <c:f>'Tha Chin_X-sec'!$G$3</c:f>
              <c:strCache>
                <c:ptCount val="1"/>
                <c:pt idx="0">
                  <c:v>Fit Width</c:v>
                </c:pt>
              </c:strCache>
            </c:strRef>
          </c:tx>
          <c:spPr>
            <a:ln w="28575">
              <a:solidFill>
                <a:srgbClr val="C00000"/>
              </a:solidFill>
            </a:ln>
          </c:spPr>
          <c:marker>
            <c:symbol val="none"/>
          </c:marker>
          <c:xVal>
            <c:numRef>
              <c:f>'Tha Chin_X-sec'!$B$4:$B$85</c:f>
              <c:numCache>
                <c:formatCode>General</c:formatCode>
                <c:ptCount val="82"/>
                <c:pt idx="0">
                  <c:v>0</c:v>
                </c:pt>
                <c:pt idx="1">
                  <c:v>1076</c:v>
                </c:pt>
                <c:pt idx="2">
                  <c:v>1938</c:v>
                </c:pt>
                <c:pt idx="3">
                  <c:v>2883</c:v>
                </c:pt>
                <c:pt idx="4">
                  <c:v>3928</c:v>
                </c:pt>
                <c:pt idx="5">
                  <c:v>5000</c:v>
                </c:pt>
                <c:pt idx="6">
                  <c:v>5059</c:v>
                </c:pt>
                <c:pt idx="7">
                  <c:v>5851</c:v>
                </c:pt>
                <c:pt idx="8">
                  <c:v>6858</c:v>
                </c:pt>
                <c:pt idx="9">
                  <c:v>6908</c:v>
                </c:pt>
                <c:pt idx="10">
                  <c:v>6960</c:v>
                </c:pt>
                <c:pt idx="11">
                  <c:v>7848</c:v>
                </c:pt>
                <c:pt idx="12">
                  <c:v>8830</c:v>
                </c:pt>
                <c:pt idx="13">
                  <c:v>9731</c:v>
                </c:pt>
                <c:pt idx="14">
                  <c:v>10811</c:v>
                </c:pt>
                <c:pt idx="15">
                  <c:v>11840</c:v>
                </c:pt>
                <c:pt idx="16">
                  <c:v>11845</c:v>
                </c:pt>
                <c:pt idx="17">
                  <c:v>11938</c:v>
                </c:pt>
                <c:pt idx="18">
                  <c:v>12819</c:v>
                </c:pt>
                <c:pt idx="19">
                  <c:v>13864</c:v>
                </c:pt>
                <c:pt idx="20">
                  <c:v>14907</c:v>
                </c:pt>
                <c:pt idx="21">
                  <c:v>15766</c:v>
                </c:pt>
                <c:pt idx="22">
                  <c:v>16786</c:v>
                </c:pt>
                <c:pt idx="23">
                  <c:v>16911</c:v>
                </c:pt>
                <c:pt idx="24">
                  <c:v>16948</c:v>
                </c:pt>
                <c:pt idx="25">
                  <c:v>17845</c:v>
                </c:pt>
                <c:pt idx="26">
                  <c:v>18883</c:v>
                </c:pt>
                <c:pt idx="27">
                  <c:v>19830</c:v>
                </c:pt>
                <c:pt idx="28">
                  <c:v>20771</c:v>
                </c:pt>
                <c:pt idx="29">
                  <c:v>20821</c:v>
                </c:pt>
                <c:pt idx="30">
                  <c:v>20887</c:v>
                </c:pt>
                <c:pt idx="31">
                  <c:v>21833</c:v>
                </c:pt>
                <c:pt idx="32">
                  <c:v>22835</c:v>
                </c:pt>
                <c:pt idx="33">
                  <c:v>23802</c:v>
                </c:pt>
                <c:pt idx="34">
                  <c:v>25795</c:v>
                </c:pt>
                <c:pt idx="35">
                  <c:v>25799</c:v>
                </c:pt>
                <c:pt idx="36">
                  <c:v>25865</c:v>
                </c:pt>
                <c:pt idx="37">
                  <c:v>26831</c:v>
                </c:pt>
                <c:pt idx="38">
                  <c:v>27785</c:v>
                </c:pt>
                <c:pt idx="39">
                  <c:v>28824</c:v>
                </c:pt>
                <c:pt idx="40">
                  <c:v>28844</c:v>
                </c:pt>
                <c:pt idx="41">
                  <c:v>28880</c:v>
                </c:pt>
                <c:pt idx="42">
                  <c:v>29791</c:v>
                </c:pt>
                <c:pt idx="43">
                  <c:v>30745</c:v>
                </c:pt>
                <c:pt idx="44">
                  <c:v>31706</c:v>
                </c:pt>
                <c:pt idx="45">
                  <c:v>32795</c:v>
                </c:pt>
                <c:pt idx="46">
                  <c:v>32852</c:v>
                </c:pt>
                <c:pt idx="47">
                  <c:v>33710</c:v>
                </c:pt>
                <c:pt idx="48">
                  <c:v>34712</c:v>
                </c:pt>
                <c:pt idx="49">
                  <c:v>36753</c:v>
                </c:pt>
                <c:pt idx="50">
                  <c:v>36846</c:v>
                </c:pt>
                <c:pt idx="51">
                  <c:v>36853</c:v>
                </c:pt>
                <c:pt idx="52">
                  <c:v>37723</c:v>
                </c:pt>
                <c:pt idx="53">
                  <c:v>38729</c:v>
                </c:pt>
                <c:pt idx="54">
                  <c:v>39857</c:v>
                </c:pt>
                <c:pt idx="55">
                  <c:v>40731</c:v>
                </c:pt>
                <c:pt idx="56">
                  <c:v>40752</c:v>
                </c:pt>
                <c:pt idx="57">
                  <c:v>40840</c:v>
                </c:pt>
                <c:pt idx="58">
                  <c:v>45832</c:v>
                </c:pt>
                <c:pt idx="59">
                  <c:v>45850</c:v>
                </c:pt>
                <c:pt idx="60">
                  <c:v>45894</c:v>
                </c:pt>
                <c:pt idx="61">
                  <c:v>50833</c:v>
                </c:pt>
                <c:pt idx="62">
                  <c:v>50888</c:v>
                </c:pt>
                <c:pt idx="63">
                  <c:v>50890</c:v>
                </c:pt>
                <c:pt idx="64">
                  <c:v>56781</c:v>
                </c:pt>
                <c:pt idx="65">
                  <c:v>56863</c:v>
                </c:pt>
                <c:pt idx="66">
                  <c:v>56866</c:v>
                </c:pt>
                <c:pt idx="67">
                  <c:v>62918</c:v>
                </c:pt>
                <c:pt idx="68">
                  <c:v>62991</c:v>
                </c:pt>
                <c:pt idx="69">
                  <c:v>63017</c:v>
                </c:pt>
                <c:pt idx="70">
                  <c:v>68001</c:v>
                </c:pt>
                <c:pt idx="71">
                  <c:v>68040</c:v>
                </c:pt>
                <c:pt idx="72">
                  <c:v>68044</c:v>
                </c:pt>
                <c:pt idx="73">
                  <c:v>71949</c:v>
                </c:pt>
                <c:pt idx="74">
                  <c:v>71964</c:v>
                </c:pt>
                <c:pt idx="75">
                  <c:v>71977</c:v>
                </c:pt>
                <c:pt idx="76">
                  <c:v>75957</c:v>
                </c:pt>
                <c:pt idx="77">
                  <c:v>75977</c:v>
                </c:pt>
                <c:pt idx="78">
                  <c:v>76046</c:v>
                </c:pt>
                <c:pt idx="79">
                  <c:v>80949</c:v>
                </c:pt>
                <c:pt idx="80">
                  <c:v>80972</c:v>
                </c:pt>
                <c:pt idx="81">
                  <c:v>81005</c:v>
                </c:pt>
              </c:numCache>
            </c:numRef>
          </c:xVal>
          <c:yVal>
            <c:numRef>
              <c:f>'Tha Chin_X-sec'!$G$4:$G$85</c:f>
              <c:numCache>
                <c:formatCode>0</c:formatCode>
                <c:ptCount val="82"/>
                <c:pt idx="0">
                  <c:v>3600</c:v>
                </c:pt>
                <c:pt idx="1">
                  <c:v>2043.4060664818855</c:v>
                </c:pt>
                <c:pt idx="2">
                  <c:v>1298.141784623082</c:v>
                </c:pt>
                <c:pt idx="3">
                  <c:v>789.4375290965952</c:v>
                </c:pt>
                <c:pt idx="4">
                  <c:v>455.46583271952056</c:v>
                </c:pt>
                <c:pt idx="5">
                  <c:v>259.07449128436139</c:v>
                </c:pt>
                <c:pt idx="6">
                  <c:v>258.89885665012633</c:v>
                </c:pt>
                <c:pt idx="7">
                  <c:v>256.55267965322736</c:v>
                </c:pt>
                <c:pt idx="8">
                  <c:v>253.60027568408486</c:v>
                </c:pt>
                <c:pt idx="9">
                  <c:v>253.45457027259053</c:v>
                </c:pt>
                <c:pt idx="10">
                  <c:v>253.30312544849284</c:v>
                </c:pt>
                <c:pt idx="11">
                  <c:v>250.73083652615168</c:v>
                </c:pt>
                <c:pt idx="12">
                  <c:v>247.91666041580427</c:v>
                </c:pt>
                <c:pt idx="13">
                  <c:v>245.36240486687245</c:v>
                </c:pt>
                <c:pt idx="14">
                  <c:v>242.33535420067818</c:v>
                </c:pt>
                <c:pt idx="15">
                  <c:v>239.48599564163288</c:v>
                </c:pt>
                <c:pt idx="16">
                  <c:v>239.47223247416207</c:v>
                </c:pt>
                <c:pt idx="17">
                  <c:v>239.21638168750775</c:v>
                </c:pt>
                <c:pt idx="18">
                  <c:v>236.80619601360306</c:v>
                </c:pt>
                <c:pt idx="19">
                  <c:v>233.97881428436395</c:v>
                </c:pt>
                <c:pt idx="20">
                  <c:v>231.19050515021104</c:v>
                </c:pt>
                <c:pt idx="21">
                  <c:v>228.9190631482434</c:v>
                </c:pt>
                <c:pt idx="22">
                  <c:v>226.25085625290438</c:v>
                </c:pt>
                <c:pt idx="23">
                  <c:v>225.92601660127585</c:v>
                </c:pt>
                <c:pt idx="24">
                  <c:v>225.82995355159929</c:v>
                </c:pt>
                <c:pt idx="25">
                  <c:v>223.51353093627677</c:v>
                </c:pt>
                <c:pt idx="26">
                  <c:v>220.86262874022941</c:v>
                </c:pt>
                <c:pt idx="27">
                  <c:v>218.47156338367984</c:v>
                </c:pt>
                <c:pt idx="28">
                  <c:v>216.12128817393375</c:v>
                </c:pt>
                <c:pt idx="29">
                  <c:v>215.99711622206533</c:v>
                </c:pt>
                <c:pt idx="30">
                  <c:v>215.83331847882744</c:v>
                </c:pt>
                <c:pt idx="31">
                  <c:v>213.49915458320925</c:v>
                </c:pt>
                <c:pt idx="32">
                  <c:v>211.05433907545742</c:v>
                </c:pt>
                <c:pt idx="33">
                  <c:v>208.72147109019016</c:v>
                </c:pt>
                <c:pt idx="34">
                  <c:v>203.99442049962832</c:v>
                </c:pt>
                <c:pt idx="35">
                  <c:v>203.98504166141939</c:v>
                </c:pt>
                <c:pt idx="36">
                  <c:v>203.83035307083617</c:v>
                </c:pt>
                <c:pt idx="37">
                  <c:v>201.57965168506323</c:v>
                </c:pt>
                <c:pt idx="38">
                  <c:v>199.38130158982969</c:v>
                </c:pt>
                <c:pt idx="39">
                  <c:v>197.01434651273919</c:v>
                </c:pt>
                <c:pt idx="40">
                  <c:v>196.96906106379191</c:v>
                </c:pt>
                <c:pt idx="41">
                  <c:v>196.88757348539272</c:v>
                </c:pt>
                <c:pt idx="42">
                  <c:v>194.8366681781867</c:v>
                </c:pt>
                <c:pt idx="43">
                  <c:v>192.7118544657705</c:v>
                </c:pt>
                <c:pt idx="44">
                  <c:v>190.59487731691715</c:v>
                </c:pt>
                <c:pt idx="45">
                  <c:v>188.22402445626486</c:v>
                </c:pt>
                <c:pt idx="46">
                  <c:v>188.10074565667213</c:v>
                </c:pt>
                <c:pt idx="47">
                  <c:v>186.2548005111301</c:v>
                </c:pt>
                <c:pt idx="48">
                  <c:v>184.1219647836455</c:v>
                </c:pt>
                <c:pt idx="49">
                  <c:v>179.85277867663288</c:v>
                </c:pt>
                <c:pt idx="50">
                  <c:v>179.66062497918344</c:v>
                </c:pt>
                <c:pt idx="51">
                  <c:v>179.64617010812449</c:v>
                </c:pt>
                <c:pt idx="52">
                  <c:v>177.85866084922341</c:v>
                </c:pt>
                <c:pt idx="53">
                  <c:v>175.81388717689666</c:v>
                </c:pt>
                <c:pt idx="54">
                  <c:v>173.54908309652373</c:v>
                </c:pt>
                <c:pt idx="55">
                  <c:v>171.81434117549404</c:v>
                </c:pt>
                <c:pt idx="56">
                  <c:v>171.77287375320398</c:v>
                </c:pt>
                <c:pt idx="57">
                  <c:v>171.59921432116798</c:v>
                </c:pt>
                <c:pt idx="58">
                  <c:v>162.03012879408024</c:v>
                </c:pt>
                <c:pt idx="59">
                  <c:v>161.99660878686387</c:v>
                </c:pt>
                <c:pt idx="60">
                  <c:v>161.91470018174414</c:v>
                </c:pt>
                <c:pt idx="61">
                  <c:v>152.97882903990293</c:v>
                </c:pt>
                <c:pt idx="62">
                  <c:v>152.88214884896257</c:v>
                </c:pt>
                <c:pt idx="63">
                  <c:v>152.87863435720172</c:v>
                </c:pt>
                <c:pt idx="64">
                  <c:v>142.8695138943485</c:v>
                </c:pt>
                <c:pt idx="65">
                  <c:v>142.73491871193491</c:v>
                </c:pt>
                <c:pt idx="66">
                  <c:v>142.72999690304547</c:v>
                </c:pt>
                <c:pt idx="67">
                  <c:v>133.13870686809591</c:v>
                </c:pt>
                <c:pt idx="68">
                  <c:v>133.02703963617165</c:v>
                </c:pt>
                <c:pt idx="69">
                  <c:v>132.9872903687656</c:v>
                </c:pt>
                <c:pt idx="70">
                  <c:v>125.58291355391827</c:v>
                </c:pt>
                <c:pt idx="71">
                  <c:v>125.52663038122014</c:v>
                </c:pt>
                <c:pt idx="72">
                  <c:v>125.52085917456472</c:v>
                </c:pt>
                <c:pt idx="73">
                  <c:v>120.01141891162573</c:v>
                </c:pt>
                <c:pt idx="74">
                  <c:v>119.99072907133362</c:v>
                </c:pt>
                <c:pt idx="75">
                  <c:v>119.9728007616668</c:v>
                </c:pt>
                <c:pt idx="76">
                  <c:v>114.60803672755985</c:v>
                </c:pt>
                <c:pt idx="77">
                  <c:v>114.58169308057148</c:v>
                </c:pt>
                <c:pt idx="78">
                  <c:v>114.49085397184676</c:v>
                </c:pt>
                <c:pt idx="79">
                  <c:v>108.21701617495381</c:v>
                </c:pt>
                <c:pt idx="80">
                  <c:v>108.18841086005258</c:v>
                </c:pt>
                <c:pt idx="81">
                  <c:v>108.14738165851513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E00-F94D-A25D-9B141A186E4F}"/>
            </c:ext>
          </c:extLst>
        </c:ser>
        <c:ser>
          <c:idx val="4"/>
          <c:order val="4"/>
          <c:tx>
            <c:strRef>
              <c:f>'Tha Chin_X-sec'!$F$3</c:f>
              <c:strCache>
                <c:ptCount val="1"/>
                <c:pt idx="0">
                  <c:v>Fit Area</c:v>
                </c:pt>
              </c:strCache>
            </c:strRef>
          </c:tx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'Tha Chin_X-sec'!$B$4:$B$85</c:f>
              <c:numCache>
                <c:formatCode>General</c:formatCode>
                <c:ptCount val="82"/>
                <c:pt idx="0">
                  <c:v>0</c:v>
                </c:pt>
                <c:pt idx="1">
                  <c:v>1076</c:v>
                </c:pt>
                <c:pt idx="2">
                  <c:v>1938</c:v>
                </c:pt>
                <c:pt idx="3">
                  <c:v>2883</c:v>
                </c:pt>
                <c:pt idx="4">
                  <c:v>3928</c:v>
                </c:pt>
                <c:pt idx="5">
                  <c:v>5000</c:v>
                </c:pt>
                <c:pt idx="6">
                  <c:v>5059</c:v>
                </c:pt>
                <c:pt idx="7">
                  <c:v>5851</c:v>
                </c:pt>
                <c:pt idx="8">
                  <c:v>6858</c:v>
                </c:pt>
                <c:pt idx="9">
                  <c:v>6908</c:v>
                </c:pt>
                <c:pt idx="10">
                  <c:v>6960</c:v>
                </c:pt>
                <c:pt idx="11">
                  <c:v>7848</c:v>
                </c:pt>
                <c:pt idx="12">
                  <c:v>8830</c:v>
                </c:pt>
                <c:pt idx="13">
                  <c:v>9731</c:v>
                </c:pt>
                <c:pt idx="14">
                  <c:v>10811</c:v>
                </c:pt>
                <c:pt idx="15">
                  <c:v>11840</c:v>
                </c:pt>
                <c:pt idx="16">
                  <c:v>11845</c:v>
                </c:pt>
                <c:pt idx="17">
                  <c:v>11938</c:v>
                </c:pt>
                <c:pt idx="18">
                  <c:v>12819</c:v>
                </c:pt>
                <c:pt idx="19">
                  <c:v>13864</c:v>
                </c:pt>
                <c:pt idx="20">
                  <c:v>14907</c:v>
                </c:pt>
                <c:pt idx="21">
                  <c:v>15766</c:v>
                </c:pt>
                <c:pt idx="22">
                  <c:v>16786</c:v>
                </c:pt>
                <c:pt idx="23">
                  <c:v>16911</c:v>
                </c:pt>
                <c:pt idx="24">
                  <c:v>16948</c:v>
                </c:pt>
                <c:pt idx="25">
                  <c:v>17845</c:v>
                </c:pt>
                <c:pt idx="26">
                  <c:v>18883</c:v>
                </c:pt>
                <c:pt idx="27">
                  <c:v>19830</c:v>
                </c:pt>
                <c:pt idx="28">
                  <c:v>20771</c:v>
                </c:pt>
                <c:pt idx="29">
                  <c:v>20821</c:v>
                </c:pt>
                <c:pt idx="30">
                  <c:v>20887</c:v>
                </c:pt>
                <c:pt idx="31">
                  <c:v>21833</c:v>
                </c:pt>
                <c:pt idx="32">
                  <c:v>22835</c:v>
                </c:pt>
                <c:pt idx="33">
                  <c:v>23802</c:v>
                </c:pt>
                <c:pt idx="34">
                  <c:v>25795</c:v>
                </c:pt>
                <c:pt idx="35">
                  <c:v>25799</c:v>
                </c:pt>
                <c:pt idx="36">
                  <c:v>25865</c:v>
                </c:pt>
                <c:pt idx="37">
                  <c:v>26831</c:v>
                </c:pt>
                <c:pt idx="38">
                  <c:v>27785</c:v>
                </c:pt>
                <c:pt idx="39">
                  <c:v>28824</c:v>
                </c:pt>
                <c:pt idx="40">
                  <c:v>28844</c:v>
                </c:pt>
                <c:pt idx="41">
                  <c:v>28880</c:v>
                </c:pt>
                <c:pt idx="42">
                  <c:v>29791</c:v>
                </c:pt>
                <c:pt idx="43">
                  <c:v>30745</c:v>
                </c:pt>
                <c:pt idx="44">
                  <c:v>31706</c:v>
                </c:pt>
                <c:pt idx="45">
                  <c:v>32795</c:v>
                </c:pt>
                <c:pt idx="46">
                  <c:v>32852</c:v>
                </c:pt>
                <c:pt idx="47">
                  <c:v>33710</c:v>
                </c:pt>
                <c:pt idx="48">
                  <c:v>34712</c:v>
                </c:pt>
                <c:pt idx="49">
                  <c:v>36753</c:v>
                </c:pt>
                <c:pt idx="50">
                  <c:v>36846</c:v>
                </c:pt>
                <c:pt idx="51">
                  <c:v>36853</c:v>
                </c:pt>
                <c:pt idx="52">
                  <c:v>37723</c:v>
                </c:pt>
                <c:pt idx="53">
                  <c:v>38729</c:v>
                </c:pt>
                <c:pt idx="54">
                  <c:v>39857</c:v>
                </c:pt>
                <c:pt idx="55">
                  <c:v>40731</c:v>
                </c:pt>
                <c:pt idx="56">
                  <c:v>40752</c:v>
                </c:pt>
                <c:pt idx="57">
                  <c:v>40840</c:v>
                </c:pt>
                <c:pt idx="58">
                  <c:v>45832</c:v>
                </c:pt>
                <c:pt idx="59">
                  <c:v>45850</c:v>
                </c:pt>
                <c:pt idx="60">
                  <c:v>45894</c:v>
                </c:pt>
                <c:pt idx="61">
                  <c:v>50833</c:v>
                </c:pt>
                <c:pt idx="62">
                  <c:v>50888</c:v>
                </c:pt>
                <c:pt idx="63">
                  <c:v>50890</c:v>
                </c:pt>
                <c:pt idx="64">
                  <c:v>56781</c:v>
                </c:pt>
                <c:pt idx="65">
                  <c:v>56863</c:v>
                </c:pt>
                <c:pt idx="66">
                  <c:v>56866</c:v>
                </c:pt>
                <c:pt idx="67">
                  <c:v>62918</c:v>
                </c:pt>
                <c:pt idx="68">
                  <c:v>62991</c:v>
                </c:pt>
                <c:pt idx="69">
                  <c:v>63017</c:v>
                </c:pt>
                <c:pt idx="70">
                  <c:v>68001</c:v>
                </c:pt>
                <c:pt idx="71">
                  <c:v>68040</c:v>
                </c:pt>
                <c:pt idx="72">
                  <c:v>68044</c:v>
                </c:pt>
                <c:pt idx="73">
                  <c:v>71949</c:v>
                </c:pt>
                <c:pt idx="74">
                  <c:v>71964</c:v>
                </c:pt>
                <c:pt idx="75">
                  <c:v>71977</c:v>
                </c:pt>
                <c:pt idx="76">
                  <c:v>75957</c:v>
                </c:pt>
                <c:pt idx="77">
                  <c:v>75977</c:v>
                </c:pt>
                <c:pt idx="78">
                  <c:v>76046</c:v>
                </c:pt>
                <c:pt idx="79">
                  <c:v>80949</c:v>
                </c:pt>
                <c:pt idx="80">
                  <c:v>80972</c:v>
                </c:pt>
                <c:pt idx="81">
                  <c:v>81005</c:v>
                </c:pt>
              </c:numCache>
            </c:numRef>
          </c:xVal>
          <c:yVal>
            <c:numRef>
              <c:f>'Tha Chin_X-sec'!$F$4:$F$85</c:f>
              <c:numCache>
                <c:formatCode>0</c:formatCode>
                <c:ptCount val="82"/>
                <c:pt idx="0">
                  <c:v>20000</c:v>
                </c:pt>
                <c:pt idx="1">
                  <c:v>11352.255924899364</c:v>
                </c:pt>
                <c:pt idx="2">
                  <c:v>7211.8988034615659</c:v>
                </c:pt>
                <c:pt idx="3">
                  <c:v>4385.7640505366398</c:v>
                </c:pt>
                <c:pt idx="4">
                  <c:v>2530.3657373306696</c:v>
                </c:pt>
                <c:pt idx="5">
                  <c:v>1439.3551820809364</c:v>
                </c:pt>
                <c:pt idx="6">
                  <c:v>1438.3793985536356</c:v>
                </c:pt>
                <c:pt idx="7">
                  <c:v>1425.3446068926571</c:v>
                </c:pt>
                <c:pt idx="8">
                  <c:v>1408.9417648702165</c:v>
                </c:pt>
                <c:pt idx="9">
                  <c:v>1408.1322608621149</c:v>
                </c:pt>
                <c:pt idx="10">
                  <c:v>1407.2908700664261</c:v>
                </c:pt>
                <c:pt idx="11">
                  <c:v>1392.9998552628217</c:v>
                </c:pt>
                <c:pt idx="12">
                  <c:v>1377.3649737751225</c:v>
                </c:pt>
                <c:pt idx="13">
                  <c:v>1363.1741480304195</c:v>
                </c:pt>
                <c:pt idx="14">
                  <c:v>1346.356587022354</c:v>
                </c:pt>
                <c:pt idx="15">
                  <c:v>1330.5262403632264</c:v>
                </c:pt>
                <c:pt idx="16">
                  <c:v>1330.4497755352045</c:v>
                </c:pt>
                <c:pt idx="17">
                  <c:v>1329.028330475968</c:v>
                </c:pt>
                <c:pt idx="18">
                  <c:v>1315.6379220945259</c:v>
                </c:pt>
                <c:pt idx="19">
                  <c:v>1299.9296733837932</c:v>
                </c:pt>
                <c:pt idx="20">
                  <c:v>1284.438502556475</c:v>
                </c:pt>
                <c:pt idx="21">
                  <c:v>1271.8189204427736</c:v>
                </c:pt>
                <c:pt idx="22">
                  <c:v>1256.9950085916646</c:v>
                </c:pt>
                <c:pt idx="23">
                  <c:v>1255.1902780927298</c:v>
                </c:pt>
                <c:pt idx="24">
                  <c:v>1254.6565750343045</c:v>
                </c:pt>
                <c:pt idx="25">
                  <c:v>1241.7870915173248</c:v>
                </c:pt>
                <c:pt idx="26">
                  <c:v>1227.0593203880458</c:v>
                </c:pt>
                <c:pt idx="27">
                  <c:v>1213.7751398630464</c:v>
                </c:pt>
                <c:pt idx="28">
                  <c:v>1200.7175795231853</c:v>
                </c:pt>
                <c:pt idx="29">
                  <c:v>1200.0277102060445</c:v>
                </c:pt>
                <c:pt idx="30">
                  <c:v>1199.1176895808035</c:v>
                </c:pt>
                <c:pt idx="31">
                  <c:v>1186.1496398035806</c:v>
                </c:pt>
                <c:pt idx="32">
                  <c:v>1172.5668364450978</c:v>
                </c:pt>
                <c:pt idx="33">
                  <c:v>1159.6059864321971</c:v>
                </c:pt>
                <c:pt idx="34">
                  <c:v>1133.3436372145898</c:v>
                </c:pt>
                <c:pt idx="35">
                  <c:v>1133.2915306590155</c:v>
                </c:pt>
                <c:pt idx="36">
                  <c:v>1132.4321182816682</c:v>
                </c:pt>
                <c:pt idx="37">
                  <c:v>1119.9277660126781</c:v>
                </c:pt>
                <c:pt idx="38">
                  <c:v>1107.7142648458287</c:v>
                </c:pt>
                <c:pt idx="39">
                  <c:v>1094.5640351992381</c:v>
                </c:pt>
                <c:pt idx="40">
                  <c:v>1094.3124402031735</c:v>
                </c:pt>
                <c:pt idx="41">
                  <c:v>1093.859714936156</c:v>
                </c:pt>
                <c:pt idx="42">
                  <c:v>1082.4653813325278</c:v>
                </c:pt>
                <c:pt idx="43">
                  <c:v>1070.6604305140932</c:v>
                </c:pt>
                <c:pt idx="44">
                  <c:v>1058.8990177465023</c:v>
                </c:pt>
                <c:pt idx="45">
                  <c:v>1045.7271329576377</c:v>
                </c:pt>
                <c:pt idx="46">
                  <c:v>1045.0422257784137</c:v>
                </c:pt>
                <c:pt idx="47">
                  <c:v>1034.7866012362167</c:v>
                </c:pt>
                <c:pt idx="48">
                  <c:v>1022.9370820432491</c:v>
                </c:pt>
                <c:pt idx="49">
                  <c:v>999.21851710104534</c:v>
                </c:pt>
                <c:pt idx="50">
                  <c:v>998.15095765584977</c:v>
                </c:pt>
                <c:pt idx="51">
                  <c:v>998.07064989007222</c:v>
                </c:pt>
                <c:pt idx="52">
                  <c:v>988.1396809935901</c:v>
                </c:pt>
                <c:pt idx="53">
                  <c:v>976.77941326960263</c:v>
                </c:pt>
                <c:pt idx="54">
                  <c:v>964.1967098420206</c:v>
                </c:pt>
                <c:pt idx="55">
                  <c:v>954.55890350597917</c:v>
                </c:pt>
                <c:pt idx="56">
                  <c:v>954.3285205421264</c:v>
                </c:pt>
                <c:pt idx="57">
                  <c:v>953.36371076027922</c:v>
                </c:pt>
                <c:pt idx="58">
                  <c:v>900.20018712308809</c:v>
                </c:pt>
                <c:pt idx="59">
                  <c:v>900.01395807424922</c:v>
                </c:pt>
                <c:pt idx="60">
                  <c:v>899.55889368465364</c:v>
                </c:pt>
                <c:pt idx="61">
                  <c:v>849.91335594508757</c:v>
                </c:pt>
                <c:pt idx="62">
                  <c:v>849.37622419913794</c:v>
                </c:pt>
                <c:pt idx="63">
                  <c:v>849.35669853336015</c:v>
                </c:pt>
                <c:pt idx="64">
                  <c:v>793.74844727381299</c:v>
                </c:pt>
                <c:pt idx="65">
                  <c:v>793.00066901000298</c:v>
                </c:pt>
                <c:pt idx="66">
                  <c:v>792.97332463080488</c:v>
                </c:pt>
                <c:pt idx="67">
                  <c:v>739.68643812103585</c:v>
                </c:pt>
                <c:pt idx="68">
                  <c:v>739.06604200198137</c:v>
                </c:pt>
                <c:pt idx="69">
                  <c:v>738.8452046909008</c:v>
                </c:pt>
                <c:pt idx="70">
                  <c:v>697.70827883727566</c:v>
                </c:pt>
                <c:pt idx="71">
                  <c:v>697.3955831493081</c:v>
                </c:pt>
                <c:pt idx="72">
                  <c:v>697.36351972166153</c:v>
                </c:pt>
                <c:pt idx="73">
                  <c:v>666.75440280894099</c:v>
                </c:pt>
                <c:pt idx="74">
                  <c:v>666.63945506285756</c:v>
                </c:pt>
                <c:pt idx="75">
                  <c:v>666.53984971268608</c:v>
                </c:pt>
                <c:pt idx="76">
                  <c:v>636.73451891823981</c:v>
                </c:pt>
                <c:pt idx="77">
                  <c:v>636.58815999027422</c:v>
                </c:pt>
                <c:pt idx="78">
                  <c:v>636.08347988367495</c:v>
                </c:pt>
                <c:pt idx="79">
                  <c:v>601.22755524313811</c:v>
                </c:pt>
                <c:pt idx="80">
                  <c:v>601.06863103553269</c:v>
                </c:pt>
                <c:pt idx="81">
                  <c:v>600.84068272013963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E00-F94D-A25D-9B141A186E4F}"/>
            </c:ext>
          </c:extLst>
        </c:ser>
        <c:ser>
          <c:idx val="5"/>
          <c:order val="5"/>
          <c:tx>
            <c:strRef>
              <c:f>'Tha Chin_X-sec'!$H$3</c:f>
              <c:strCache>
                <c:ptCount val="1"/>
                <c:pt idx="0">
                  <c:v>Fit Depth</c:v>
                </c:pt>
              </c:strCache>
            </c:strRef>
          </c:tx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'Tha Chin_X-sec'!$B$4:$B$85</c:f>
              <c:numCache>
                <c:formatCode>General</c:formatCode>
                <c:ptCount val="82"/>
                <c:pt idx="0">
                  <c:v>0</c:v>
                </c:pt>
                <c:pt idx="1">
                  <c:v>1076</c:v>
                </c:pt>
                <c:pt idx="2">
                  <c:v>1938</c:v>
                </c:pt>
                <c:pt idx="3">
                  <c:v>2883</c:v>
                </c:pt>
                <c:pt idx="4">
                  <c:v>3928</c:v>
                </c:pt>
                <c:pt idx="5">
                  <c:v>5000</c:v>
                </c:pt>
                <c:pt idx="6">
                  <c:v>5059</c:v>
                </c:pt>
                <c:pt idx="7">
                  <c:v>5851</c:v>
                </c:pt>
                <c:pt idx="8">
                  <c:v>6858</c:v>
                </c:pt>
                <c:pt idx="9">
                  <c:v>6908</c:v>
                </c:pt>
                <c:pt idx="10">
                  <c:v>6960</c:v>
                </c:pt>
                <c:pt idx="11">
                  <c:v>7848</c:v>
                </c:pt>
                <c:pt idx="12">
                  <c:v>8830</c:v>
                </c:pt>
                <c:pt idx="13">
                  <c:v>9731</c:v>
                </c:pt>
                <c:pt idx="14">
                  <c:v>10811</c:v>
                </c:pt>
                <c:pt idx="15">
                  <c:v>11840</c:v>
                </c:pt>
                <c:pt idx="16">
                  <c:v>11845</c:v>
                </c:pt>
                <c:pt idx="17">
                  <c:v>11938</c:v>
                </c:pt>
                <c:pt idx="18">
                  <c:v>12819</c:v>
                </c:pt>
                <c:pt idx="19">
                  <c:v>13864</c:v>
                </c:pt>
                <c:pt idx="20">
                  <c:v>14907</c:v>
                </c:pt>
                <c:pt idx="21">
                  <c:v>15766</c:v>
                </c:pt>
                <c:pt idx="22">
                  <c:v>16786</c:v>
                </c:pt>
                <c:pt idx="23">
                  <c:v>16911</c:v>
                </c:pt>
                <c:pt idx="24">
                  <c:v>16948</c:v>
                </c:pt>
                <c:pt idx="25">
                  <c:v>17845</c:v>
                </c:pt>
                <c:pt idx="26">
                  <c:v>18883</c:v>
                </c:pt>
                <c:pt idx="27">
                  <c:v>19830</c:v>
                </c:pt>
                <c:pt idx="28">
                  <c:v>20771</c:v>
                </c:pt>
                <c:pt idx="29">
                  <c:v>20821</c:v>
                </c:pt>
                <c:pt idx="30">
                  <c:v>20887</c:v>
                </c:pt>
                <c:pt idx="31">
                  <c:v>21833</c:v>
                </c:pt>
                <c:pt idx="32">
                  <c:v>22835</c:v>
                </c:pt>
                <c:pt idx="33">
                  <c:v>23802</c:v>
                </c:pt>
                <c:pt idx="34">
                  <c:v>25795</c:v>
                </c:pt>
                <c:pt idx="35">
                  <c:v>25799</c:v>
                </c:pt>
                <c:pt idx="36">
                  <c:v>25865</c:v>
                </c:pt>
                <c:pt idx="37">
                  <c:v>26831</c:v>
                </c:pt>
                <c:pt idx="38">
                  <c:v>27785</c:v>
                </c:pt>
                <c:pt idx="39">
                  <c:v>28824</c:v>
                </c:pt>
                <c:pt idx="40">
                  <c:v>28844</c:v>
                </c:pt>
                <c:pt idx="41">
                  <c:v>28880</c:v>
                </c:pt>
                <c:pt idx="42">
                  <c:v>29791</c:v>
                </c:pt>
                <c:pt idx="43">
                  <c:v>30745</c:v>
                </c:pt>
                <c:pt idx="44">
                  <c:v>31706</c:v>
                </c:pt>
                <c:pt idx="45">
                  <c:v>32795</c:v>
                </c:pt>
                <c:pt idx="46">
                  <c:v>32852</c:v>
                </c:pt>
                <c:pt idx="47">
                  <c:v>33710</c:v>
                </c:pt>
                <c:pt idx="48">
                  <c:v>34712</c:v>
                </c:pt>
                <c:pt idx="49">
                  <c:v>36753</c:v>
                </c:pt>
                <c:pt idx="50">
                  <c:v>36846</c:v>
                </c:pt>
                <c:pt idx="51">
                  <c:v>36853</c:v>
                </c:pt>
                <c:pt idx="52">
                  <c:v>37723</c:v>
                </c:pt>
                <c:pt idx="53">
                  <c:v>38729</c:v>
                </c:pt>
                <c:pt idx="54">
                  <c:v>39857</c:v>
                </c:pt>
                <c:pt idx="55">
                  <c:v>40731</c:v>
                </c:pt>
                <c:pt idx="56">
                  <c:v>40752</c:v>
                </c:pt>
                <c:pt idx="57">
                  <c:v>40840</c:v>
                </c:pt>
                <c:pt idx="58">
                  <c:v>45832</c:v>
                </c:pt>
                <c:pt idx="59">
                  <c:v>45850</c:v>
                </c:pt>
                <c:pt idx="60">
                  <c:v>45894</c:v>
                </c:pt>
                <c:pt idx="61">
                  <c:v>50833</c:v>
                </c:pt>
                <c:pt idx="62">
                  <c:v>50888</c:v>
                </c:pt>
                <c:pt idx="63">
                  <c:v>50890</c:v>
                </c:pt>
                <c:pt idx="64">
                  <c:v>56781</c:v>
                </c:pt>
                <c:pt idx="65">
                  <c:v>56863</c:v>
                </c:pt>
                <c:pt idx="66">
                  <c:v>56866</c:v>
                </c:pt>
                <c:pt idx="67">
                  <c:v>62918</c:v>
                </c:pt>
                <c:pt idx="68">
                  <c:v>62991</c:v>
                </c:pt>
                <c:pt idx="69">
                  <c:v>63017</c:v>
                </c:pt>
                <c:pt idx="70">
                  <c:v>68001</c:v>
                </c:pt>
                <c:pt idx="71">
                  <c:v>68040</c:v>
                </c:pt>
                <c:pt idx="72">
                  <c:v>68044</c:v>
                </c:pt>
                <c:pt idx="73">
                  <c:v>71949</c:v>
                </c:pt>
                <c:pt idx="74">
                  <c:v>71964</c:v>
                </c:pt>
                <c:pt idx="75">
                  <c:v>71977</c:v>
                </c:pt>
                <c:pt idx="76">
                  <c:v>75957</c:v>
                </c:pt>
                <c:pt idx="77">
                  <c:v>75977</c:v>
                </c:pt>
                <c:pt idx="78">
                  <c:v>76046</c:v>
                </c:pt>
                <c:pt idx="79">
                  <c:v>80949</c:v>
                </c:pt>
                <c:pt idx="80">
                  <c:v>80972</c:v>
                </c:pt>
                <c:pt idx="81">
                  <c:v>81005</c:v>
                </c:pt>
              </c:numCache>
            </c:numRef>
          </c:xVal>
          <c:yVal>
            <c:numRef>
              <c:f>'Tha Chin_X-sec'!$H$4:$H$85</c:f>
              <c:numCache>
                <c:formatCode>0.00</c:formatCode>
                <c:ptCount val="82"/>
                <c:pt idx="0">
                  <c:v>5.5555555555555554</c:v>
                </c:pt>
                <c:pt idx="1">
                  <c:v>5.5555555555555554</c:v>
                </c:pt>
                <c:pt idx="2">
                  <c:v>5.5555555555555554</c:v>
                </c:pt>
                <c:pt idx="3">
                  <c:v>5.5555555555555554</c:v>
                </c:pt>
                <c:pt idx="4">
                  <c:v>5.5555555555555554</c:v>
                </c:pt>
                <c:pt idx="5">
                  <c:v>5.5557580174927113</c:v>
                </c:pt>
                <c:pt idx="6">
                  <c:v>5.5557580174927113</c:v>
                </c:pt>
                <c:pt idx="7">
                  <c:v>5.5557580174927113</c:v>
                </c:pt>
                <c:pt idx="8">
                  <c:v>5.5557580174927121</c:v>
                </c:pt>
                <c:pt idx="9">
                  <c:v>5.5557580174927121</c:v>
                </c:pt>
                <c:pt idx="10">
                  <c:v>5.5557580174927113</c:v>
                </c:pt>
                <c:pt idx="11">
                  <c:v>5.5557580174927121</c:v>
                </c:pt>
                <c:pt idx="12">
                  <c:v>5.5557580174927113</c:v>
                </c:pt>
                <c:pt idx="13">
                  <c:v>5.5557580174927121</c:v>
                </c:pt>
                <c:pt idx="14">
                  <c:v>5.5557580174927121</c:v>
                </c:pt>
                <c:pt idx="15">
                  <c:v>5.5557580174927113</c:v>
                </c:pt>
                <c:pt idx="16">
                  <c:v>5.5557580174927121</c:v>
                </c:pt>
                <c:pt idx="17">
                  <c:v>5.5557580174927121</c:v>
                </c:pt>
                <c:pt idx="18">
                  <c:v>5.5557580174927121</c:v>
                </c:pt>
                <c:pt idx="19">
                  <c:v>5.5557580174927113</c:v>
                </c:pt>
                <c:pt idx="20">
                  <c:v>5.5557580174927113</c:v>
                </c:pt>
                <c:pt idx="21">
                  <c:v>5.5557580174927113</c:v>
                </c:pt>
                <c:pt idx="22">
                  <c:v>5.5557580174927121</c:v>
                </c:pt>
                <c:pt idx="23">
                  <c:v>5.5557580174927121</c:v>
                </c:pt>
                <c:pt idx="24">
                  <c:v>5.5557580174927121</c:v>
                </c:pt>
                <c:pt idx="25">
                  <c:v>5.5557580174927113</c:v>
                </c:pt>
                <c:pt idx="26">
                  <c:v>5.5557580174927121</c:v>
                </c:pt>
                <c:pt idx="27">
                  <c:v>5.5557580174927121</c:v>
                </c:pt>
                <c:pt idx="28">
                  <c:v>5.5557580174927121</c:v>
                </c:pt>
                <c:pt idx="29">
                  <c:v>5.5557580174927113</c:v>
                </c:pt>
                <c:pt idx="30">
                  <c:v>5.5557580174927121</c:v>
                </c:pt>
                <c:pt idx="31">
                  <c:v>5.5557580174927121</c:v>
                </c:pt>
                <c:pt idx="32">
                  <c:v>5.5557580174927113</c:v>
                </c:pt>
                <c:pt idx="33">
                  <c:v>5.5557580174927113</c:v>
                </c:pt>
                <c:pt idx="34">
                  <c:v>5.5557580174927121</c:v>
                </c:pt>
                <c:pt idx="35">
                  <c:v>5.5557580174927113</c:v>
                </c:pt>
                <c:pt idx="36">
                  <c:v>5.5557580174927113</c:v>
                </c:pt>
                <c:pt idx="37">
                  <c:v>5.5557580174927113</c:v>
                </c:pt>
                <c:pt idx="38">
                  <c:v>5.5557580174927121</c:v>
                </c:pt>
                <c:pt idx="39">
                  <c:v>5.5557580174927121</c:v>
                </c:pt>
                <c:pt idx="40">
                  <c:v>5.5557580174927121</c:v>
                </c:pt>
                <c:pt idx="41">
                  <c:v>5.5557580174927113</c:v>
                </c:pt>
                <c:pt idx="42">
                  <c:v>5.5557580174927113</c:v>
                </c:pt>
                <c:pt idx="43">
                  <c:v>5.5557580174927121</c:v>
                </c:pt>
                <c:pt idx="44">
                  <c:v>5.5557580174927121</c:v>
                </c:pt>
                <c:pt idx="45">
                  <c:v>5.5557580174927113</c:v>
                </c:pt>
                <c:pt idx="46">
                  <c:v>5.5557580174927121</c:v>
                </c:pt>
                <c:pt idx="47">
                  <c:v>5.5557580174927121</c:v>
                </c:pt>
                <c:pt idx="48">
                  <c:v>5.5557580174927113</c:v>
                </c:pt>
                <c:pt idx="49">
                  <c:v>5.5557580174927113</c:v>
                </c:pt>
                <c:pt idx="50">
                  <c:v>5.5557580174927121</c:v>
                </c:pt>
                <c:pt idx="51">
                  <c:v>5.5557580174927121</c:v>
                </c:pt>
                <c:pt idx="52">
                  <c:v>5.5557580174927121</c:v>
                </c:pt>
                <c:pt idx="53">
                  <c:v>5.5557580174927113</c:v>
                </c:pt>
                <c:pt idx="54">
                  <c:v>5.5557580174927121</c:v>
                </c:pt>
                <c:pt idx="55">
                  <c:v>5.5557580174927121</c:v>
                </c:pt>
                <c:pt idx="56">
                  <c:v>5.5557580174927113</c:v>
                </c:pt>
                <c:pt idx="57">
                  <c:v>5.5557580174927121</c:v>
                </c:pt>
                <c:pt idx="58">
                  <c:v>5.5557580174927121</c:v>
                </c:pt>
                <c:pt idx="59">
                  <c:v>5.5557580174927113</c:v>
                </c:pt>
                <c:pt idx="60">
                  <c:v>5.5557580174927121</c:v>
                </c:pt>
                <c:pt idx="61">
                  <c:v>5.5557580174927113</c:v>
                </c:pt>
                <c:pt idx="62">
                  <c:v>5.5557580174927113</c:v>
                </c:pt>
                <c:pt idx="63">
                  <c:v>5.5557580174927113</c:v>
                </c:pt>
                <c:pt idx="64">
                  <c:v>5.5557580174927113</c:v>
                </c:pt>
                <c:pt idx="65">
                  <c:v>5.555758017492713</c:v>
                </c:pt>
                <c:pt idx="66">
                  <c:v>5.5557580174927121</c:v>
                </c:pt>
                <c:pt idx="67">
                  <c:v>5.5557580174927121</c:v>
                </c:pt>
                <c:pt idx="68">
                  <c:v>5.5557580174927113</c:v>
                </c:pt>
                <c:pt idx="69">
                  <c:v>5.5557580174927121</c:v>
                </c:pt>
                <c:pt idx="70">
                  <c:v>5.5557580174927121</c:v>
                </c:pt>
                <c:pt idx="71">
                  <c:v>5.5557580174927121</c:v>
                </c:pt>
                <c:pt idx="72">
                  <c:v>5.5557580174927113</c:v>
                </c:pt>
                <c:pt idx="73">
                  <c:v>5.5557580174927113</c:v>
                </c:pt>
                <c:pt idx="74">
                  <c:v>5.5557580174927121</c:v>
                </c:pt>
                <c:pt idx="75">
                  <c:v>5.5557580174927121</c:v>
                </c:pt>
                <c:pt idx="76">
                  <c:v>5.5557580174927121</c:v>
                </c:pt>
                <c:pt idx="77">
                  <c:v>5.5557580174927121</c:v>
                </c:pt>
                <c:pt idx="78">
                  <c:v>5.5557580174927121</c:v>
                </c:pt>
                <c:pt idx="79">
                  <c:v>5.5557580174927121</c:v>
                </c:pt>
                <c:pt idx="80">
                  <c:v>5.5557580174927113</c:v>
                </c:pt>
                <c:pt idx="81">
                  <c:v>5.5557580174927113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E00-F94D-A25D-9B141A186E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9465320"/>
        <c:axId val="2107697624"/>
      </c:scatterChart>
      <c:valAx>
        <c:axId val="21094653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07697624"/>
        <c:crosses val="autoZero"/>
        <c:crossBetween val="midCat"/>
      </c:valAx>
      <c:valAx>
        <c:axId val="2107697624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2109465320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</a:t>
            </a:r>
            <a:r>
              <a:rPr lang="en-US"/>
              <a:t>Chao Phya</a:t>
            </a:r>
            <a:r>
              <a:rPr lang="en-US" baseline="0"/>
              <a:t> </a:t>
            </a:r>
            <a:r>
              <a:rPr lang="en-US"/>
              <a:t>Estuary</a:t>
            </a:r>
          </a:p>
        </c:rich>
      </c:tx>
      <c:layout>
        <c:manualLayout>
          <c:xMode val="edge"/>
          <c:yMode val="edge"/>
          <c:x val="0.242091123224981"/>
          <c:y val="3.158486754429250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362020773044399"/>
          <c:y val="0.189859161334722"/>
          <c:w val="0.65549731924535104"/>
          <c:h val="0.651058270705409"/>
        </c:manualLayout>
      </c:layout>
      <c:scatterChart>
        <c:scatterStyle val="lineMarker"/>
        <c:varyColors val="0"/>
        <c:ser>
          <c:idx val="0"/>
          <c:order val="0"/>
          <c:tx>
            <c:strRef>
              <c:f>'Chao Phya_X-sec (New)'!$C$3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xVal>
            <c:numRef>
              <c:f>'Chao Phya_X-sec (New)'!$B$4:$B$29</c:f>
              <c:numCache>
                <c:formatCode>General</c:formatCode>
                <c:ptCount val="26"/>
                <c:pt idx="0">
                  <c:v>0</c:v>
                </c:pt>
                <c:pt idx="1">
                  <c:v>4887</c:v>
                </c:pt>
                <c:pt idx="2">
                  <c:v>9968</c:v>
                </c:pt>
                <c:pt idx="3">
                  <c:v>12000</c:v>
                </c:pt>
                <c:pt idx="4">
                  <c:v>15102</c:v>
                </c:pt>
                <c:pt idx="5">
                  <c:v>20222</c:v>
                </c:pt>
                <c:pt idx="6">
                  <c:v>25373</c:v>
                </c:pt>
                <c:pt idx="7">
                  <c:v>30314</c:v>
                </c:pt>
                <c:pt idx="8">
                  <c:v>35288</c:v>
                </c:pt>
                <c:pt idx="9">
                  <c:v>40229</c:v>
                </c:pt>
                <c:pt idx="10">
                  <c:v>45191</c:v>
                </c:pt>
                <c:pt idx="11">
                  <c:v>50312</c:v>
                </c:pt>
                <c:pt idx="12">
                  <c:v>55258</c:v>
                </c:pt>
                <c:pt idx="13">
                  <c:v>60223</c:v>
                </c:pt>
                <c:pt idx="14">
                  <c:v>65217</c:v>
                </c:pt>
                <c:pt idx="15">
                  <c:v>70166</c:v>
                </c:pt>
                <c:pt idx="16">
                  <c:v>75264</c:v>
                </c:pt>
                <c:pt idx="17">
                  <c:v>80042</c:v>
                </c:pt>
                <c:pt idx="18">
                  <c:v>85156</c:v>
                </c:pt>
                <c:pt idx="19">
                  <c:v>90276</c:v>
                </c:pt>
                <c:pt idx="20">
                  <c:v>94897</c:v>
                </c:pt>
                <c:pt idx="21">
                  <c:v>100023</c:v>
                </c:pt>
                <c:pt idx="22">
                  <c:v>105126</c:v>
                </c:pt>
                <c:pt idx="23">
                  <c:v>110235</c:v>
                </c:pt>
                <c:pt idx="24">
                  <c:v>115352</c:v>
                </c:pt>
                <c:pt idx="25">
                  <c:v>120116</c:v>
                </c:pt>
              </c:numCache>
            </c:numRef>
          </c:xVal>
          <c:yVal>
            <c:numRef>
              <c:f>'Chao Phya_X-sec (New)'!$C$4:$C$29</c:f>
              <c:numCache>
                <c:formatCode>General</c:formatCode>
                <c:ptCount val="26"/>
                <c:pt idx="0">
                  <c:v>4167</c:v>
                </c:pt>
                <c:pt idx="1">
                  <c:v>4367</c:v>
                </c:pt>
                <c:pt idx="2">
                  <c:v>3363</c:v>
                </c:pt>
                <c:pt idx="4">
                  <c:v>3340</c:v>
                </c:pt>
                <c:pt idx="5">
                  <c:v>3103</c:v>
                </c:pt>
                <c:pt idx="6">
                  <c:v>3339</c:v>
                </c:pt>
                <c:pt idx="7">
                  <c:v>2980</c:v>
                </c:pt>
                <c:pt idx="8">
                  <c:v>3123</c:v>
                </c:pt>
                <c:pt idx="9">
                  <c:v>2787</c:v>
                </c:pt>
                <c:pt idx="10">
                  <c:v>2769</c:v>
                </c:pt>
                <c:pt idx="11">
                  <c:v>2572</c:v>
                </c:pt>
                <c:pt idx="12">
                  <c:v>2358</c:v>
                </c:pt>
                <c:pt idx="13">
                  <c:v>2374</c:v>
                </c:pt>
                <c:pt idx="14">
                  <c:v>2732</c:v>
                </c:pt>
                <c:pt idx="15">
                  <c:v>2538</c:v>
                </c:pt>
                <c:pt idx="16">
                  <c:v>2118</c:v>
                </c:pt>
                <c:pt idx="17">
                  <c:v>1969</c:v>
                </c:pt>
                <c:pt idx="18">
                  <c:v>1780</c:v>
                </c:pt>
                <c:pt idx="19">
                  <c:v>1654</c:v>
                </c:pt>
                <c:pt idx="20">
                  <c:v>1643</c:v>
                </c:pt>
                <c:pt idx="21">
                  <c:v>1568</c:v>
                </c:pt>
                <c:pt idx="22">
                  <c:v>1344</c:v>
                </c:pt>
                <c:pt idx="23">
                  <c:v>1183</c:v>
                </c:pt>
                <c:pt idx="24">
                  <c:v>1084</c:v>
                </c:pt>
                <c:pt idx="25">
                  <c:v>943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A95-354D-8AB6-3690090194B9}"/>
            </c:ext>
          </c:extLst>
        </c:ser>
        <c:ser>
          <c:idx val="1"/>
          <c:order val="1"/>
          <c:tx>
            <c:strRef>
              <c:f>'Chao Phya_X-sec (New)'!$D$3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'Chao Phya_X-sec (New)'!$B$4:$B$29</c:f>
              <c:numCache>
                <c:formatCode>General</c:formatCode>
                <c:ptCount val="26"/>
                <c:pt idx="0">
                  <c:v>0</c:v>
                </c:pt>
                <c:pt idx="1">
                  <c:v>4887</c:v>
                </c:pt>
                <c:pt idx="2">
                  <c:v>9968</c:v>
                </c:pt>
                <c:pt idx="3">
                  <c:v>12000</c:v>
                </c:pt>
                <c:pt idx="4">
                  <c:v>15102</c:v>
                </c:pt>
                <c:pt idx="5">
                  <c:v>20222</c:v>
                </c:pt>
                <c:pt idx="6">
                  <c:v>25373</c:v>
                </c:pt>
                <c:pt idx="7">
                  <c:v>30314</c:v>
                </c:pt>
                <c:pt idx="8">
                  <c:v>35288</c:v>
                </c:pt>
                <c:pt idx="9">
                  <c:v>40229</c:v>
                </c:pt>
                <c:pt idx="10">
                  <c:v>45191</c:v>
                </c:pt>
                <c:pt idx="11">
                  <c:v>50312</c:v>
                </c:pt>
                <c:pt idx="12">
                  <c:v>55258</c:v>
                </c:pt>
                <c:pt idx="13">
                  <c:v>60223</c:v>
                </c:pt>
                <c:pt idx="14">
                  <c:v>65217</c:v>
                </c:pt>
                <c:pt idx="15">
                  <c:v>70166</c:v>
                </c:pt>
                <c:pt idx="16">
                  <c:v>75264</c:v>
                </c:pt>
                <c:pt idx="17">
                  <c:v>80042</c:v>
                </c:pt>
                <c:pt idx="18">
                  <c:v>85156</c:v>
                </c:pt>
                <c:pt idx="19">
                  <c:v>90276</c:v>
                </c:pt>
                <c:pt idx="20">
                  <c:v>94897</c:v>
                </c:pt>
                <c:pt idx="21">
                  <c:v>100023</c:v>
                </c:pt>
                <c:pt idx="22">
                  <c:v>105126</c:v>
                </c:pt>
                <c:pt idx="23">
                  <c:v>110235</c:v>
                </c:pt>
                <c:pt idx="24">
                  <c:v>115352</c:v>
                </c:pt>
                <c:pt idx="25">
                  <c:v>120116</c:v>
                </c:pt>
              </c:numCache>
            </c:numRef>
          </c:xVal>
          <c:yVal>
            <c:numRef>
              <c:f>'Chao Phya_X-sec (New)'!$D$4:$D$29</c:f>
              <c:numCache>
                <c:formatCode>General</c:formatCode>
                <c:ptCount val="26"/>
                <c:pt idx="0">
                  <c:v>803</c:v>
                </c:pt>
                <c:pt idx="1">
                  <c:v>697</c:v>
                </c:pt>
                <c:pt idx="2">
                  <c:v>523</c:v>
                </c:pt>
                <c:pt idx="4">
                  <c:v>419</c:v>
                </c:pt>
                <c:pt idx="5">
                  <c:v>374</c:v>
                </c:pt>
                <c:pt idx="6">
                  <c:v>397</c:v>
                </c:pt>
                <c:pt idx="7">
                  <c:v>345</c:v>
                </c:pt>
                <c:pt idx="8">
                  <c:v>419</c:v>
                </c:pt>
                <c:pt idx="9">
                  <c:v>275</c:v>
                </c:pt>
                <c:pt idx="10">
                  <c:v>618</c:v>
                </c:pt>
                <c:pt idx="11">
                  <c:v>323</c:v>
                </c:pt>
                <c:pt idx="12">
                  <c:v>266</c:v>
                </c:pt>
                <c:pt idx="13">
                  <c:v>306</c:v>
                </c:pt>
                <c:pt idx="14">
                  <c:v>419</c:v>
                </c:pt>
                <c:pt idx="15">
                  <c:v>422</c:v>
                </c:pt>
                <c:pt idx="16">
                  <c:v>312</c:v>
                </c:pt>
                <c:pt idx="17">
                  <c:v>369</c:v>
                </c:pt>
                <c:pt idx="18">
                  <c:v>227</c:v>
                </c:pt>
                <c:pt idx="19">
                  <c:v>327</c:v>
                </c:pt>
                <c:pt idx="20">
                  <c:v>330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A95-354D-8AB6-3690090194B9}"/>
            </c:ext>
          </c:extLst>
        </c:ser>
        <c:ser>
          <c:idx val="2"/>
          <c:order val="2"/>
          <c:tx>
            <c:v>Depth, h (m)</c:v>
          </c:tx>
          <c:spPr>
            <a:ln w="28575">
              <a:noFill/>
            </a:ln>
          </c:spPr>
          <c:xVal>
            <c:numRef>
              <c:f>'Chao Phya_X-sec (New)'!$B$4:$B$29</c:f>
              <c:numCache>
                <c:formatCode>General</c:formatCode>
                <c:ptCount val="26"/>
                <c:pt idx="0">
                  <c:v>0</c:v>
                </c:pt>
                <c:pt idx="1">
                  <c:v>4887</c:v>
                </c:pt>
                <c:pt idx="2">
                  <c:v>9968</c:v>
                </c:pt>
                <c:pt idx="3">
                  <c:v>12000</c:v>
                </c:pt>
                <c:pt idx="4">
                  <c:v>15102</c:v>
                </c:pt>
                <c:pt idx="5">
                  <c:v>20222</c:v>
                </c:pt>
                <c:pt idx="6">
                  <c:v>25373</c:v>
                </c:pt>
                <c:pt idx="7">
                  <c:v>30314</c:v>
                </c:pt>
                <c:pt idx="8">
                  <c:v>35288</c:v>
                </c:pt>
                <c:pt idx="9">
                  <c:v>40229</c:v>
                </c:pt>
                <c:pt idx="10">
                  <c:v>45191</c:v>
                </c:pt>
                <c:pt idx="11">
                  <c:v>50312</c:v>
                </c:pt>
                <c:pt idx="12">
                  <c:v>55258</c:v>
                </c:pt>
                <c:pt idx="13">
                  <c:v>60223</c:v>
                </c:pt>
                <c:pt idx="14">
                  <c:v>65217</c:v>
                </c:pt>
                <c:pt idx="15">
                  <c:v>70166</c:v>
                </c:pt>
                <c:pt idx="16">
                  <c:v>75264</c:v>
                </c:pt>
                <c:pt idx="17">
                  <c:v>80042</c:v>
                </c:pt>
                <c:pt idx="18">
                  <c:v>85156</c:v>
                </c:pt>
                <c:pt idx="19">
                  <c:v>90276</c:v>
                </c:pt>
                <c:pt idx="20">
                  <c:v>94897</c:v>
                </c:pt>
                <c:pt idx="21">
                  <c:v>100023</c:v>
                </c:pt>
                <c:pt idx="22">
                  <c:v>105126</c:v>
                </c:pt>
                <c:pt idx="23">
                  <c:v>110235</c:v>
                </c:pt>
                <c:pt idx="24">
                  <c:v>115352</c:v>
                </c:pt>
                <c:pt idx="25">
                  <c:v>120116</c:v>
                </c:pt>
              </c:numCache>
            </c:numRef>
          </c:xVal>
          <c:yVal>
            <c:numRef>
              <c:f>'Chao Phya_X-sec (New)'!$E$4:$E$29</c:f>
              <c:numCache>
                <c:formatCode>0.00</c:formatCode>
                <c:ptCount val="26"/>
                <c:pt idx="0">
                  <c:v>5.1892901618929015</c:v>
                </c:pt>
                <c:pt idx="1">
                  <c:v>6.265423242467719</c:v>
                </c:pt>
                <c:pt idx="2">
                  <c:v>6.4302103250478009</c:v>
                </c:pt>
                <c:pt idx="4">
                  <c:v>7.971360381861575</c:v>
                </c:pt>
                <c:pt idx="5">
                  <c:v>8.2967914438502675</c:v>
                </c:pt>
                <c:pt idx="6">
                  <c:v>8.410579345088161</c:v>
                </c:pt>
                <c:pt idx="7">
                  <c:v>8.6376811594202891</c:v>
                </c:pt>
                <c:pt idx="8">
                  <c:v>7.4534606205250595</c:v>
                </c:pt>
                <c:pt idx="9">
                  <c:v>10.134545454545455</c:v>
                </c:pt>
                <c:pt idx="10">
                  <c:v>4.4805825242718447</c:v>
                </c:pt>
                <c:pt idx="11">
                  <c:v>7.9628482972136219</c:v>
                </c:pt>
                <c:pt idx="12">
                  <c:v>8.8646616541353378</c:v>
                </c:pt>
                <c:pt idx="13">
                  <c:v>7.7581699346405228</c:v>
                </c:pt>
                <c:pt idx="14">
                  <c:v>6.5202863961813842</c:v>
                </c:pt>
                <c:pt idx="15">
                  <c:v>6.0142180094786726</c:v>
                </c:pt>
                <c:pt idx="16">
                  <c:v>6.7884615384615383</c:v>
                </c:pt>
                <c:pt idx="17">
                  <c:v>5.3360433604336039</c:v>
                </c:pt>
                <c:pt idx="18">
                  <c:v>7.8414096916299556</c:v>
                </c:pt>
                <c:pt idx="19">
                  <c:v>5.0581039755351682</c:v>
                </c:pt>
                <c:pt idx="20">
                  <c:v>4.9787878787878785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A95-354D-8AB6-3690090194B9}"/>
            </c:ext>
          </c:extLst>
        </c:ser>
        <c:ser>
          <c:idx val="3"/>
          <c:order val="3"/>
          <c:spPr>
            <a:ln w="28575">
              <a:solidFill>
                <a:srgbClr val="9B3937"/>
              </a:solidFill>
            </a:ln>
          </c:spPr>
          <c:marker>
            <c:symbol val="none"/>
          </c:marker>
          <c:xVal>
            <c:numRef>
              <c:f>'Chao Phya_X-sec (New)'!$B$4:$B$29</c:f>
              <c:numCache>
                <c:formatCode>General</c:formatCode>
                <c:ptCount val="26"/>
                <c:pt idx="0">
                  <c:v>0</c:v>
                </c:pt>
                <c:pt idx="1">
                  <c:v>4887</c:v>
                </c:pt>
                <c:pt idx="2">
                  <c:v>9968</c:v>
                </c:pt>
                <c:pt idx="3">
                  <c:v>12000</c:v>
                </c:pt>
                <c:pt idx="4">
                  <c:v>15102</c:v>
                </c:pt>
                <c:pt idx="5">
                  <c:v>20222</c:v>
                </c:pt>
                <c:pt idx="6">
                  <c:v>25373</c:v>
                </c:pt>
                <c:pt idx="7">
                  <c:v>30314</c:v>
                </c:pt>
                <c:pt idx="8">
                  <c:v>35288</c:v>
                </c:pt>
                <c:pt idx="9">
                  <c:v>40229</c:v>
                </c:pt>
                <c:pt idx="10">
                  <c:v>45191</c:v>
                </c:pt>
                <c:pt idx="11">
                  <c:v>50312</c:v>
                </c:pt>
                <c:pt idx="12">
                  <c:v>55258</c:v>
                </c:pt>
                <c:pt idx="13">
                  <c:v>60223</c:v>
                </c:pt>
                <c:pt idx="14">
                  <c:v>65217</c:v>
                </c:pt>
                <c:pt idx="15">
                  <c:v>70166</c:v>
                </c:pt>
                <c:pt idx="16">
                  <c:v>75264</c:v>
                </c:pt>
                <c:pt idx="17">
                  <c:v>80042</c:v>
                </c:pt>
                <c:pt idx="18">
                  <c:v>85156</c:v>
                </c:pt>
                <c:pt idx="19">
                  <c:v>90276</c:v>
                </c:pt>
                <c:pt idx="20">
                  <c:v>94897</c:v>
                </c:pt>
                <c:pt idx="21">
                  <c:v>100023</c:v>
                </c:pt>
                <c:pt idx="22">
                  <c:v>105126</c:v>
                </c:pt>
                <c:pt idx="23">
                  <c:v>110235</c:v>
                </c:pt>
                <c:pt idx="24">
                  <c:v>115352</c:v>
                </c:pt>
                <c:pt idx="25">
                  <c:v>120116</c:v>
                </c:pt>
              </c:numCache>
            </c:numRef>
          </c:xVal>
          <c:yVal>
            <c:numRef>
              <c:f>'Chao Phya_X-sec (New)'!$G$4:$G$29</c:f>
              <c:numCache>
                <c:formatCode>0</c:formatCode>
                <c:ptCount val="26"/>
                <c:pt idx="0">
                  <c:v>860</c:v>
                </c:pt>
                <c:pt idx="1">
                  <c:v>673.56357695354529</c:v>
                </c:pt>
                <c:pt idx="2">
                  <c:v>522.45162156581205</c:v>
                </c:pt>
                <c:pt idx="3">
                  <c:v>471.97800704086268</c:v>
                </c:pt>
                <c:pt idx="4">
                  <c:v>460.83198202869892</c:v>
                </c:pt>
                <c:pt idx="5">
                  <c:v>443.03505464242096</c:v>
                </c:pt>
                <c:pt idx="6">
                  <c:v>425.82387427481649</c:v>
                </c:pt>
                <c:pt idx="7">
                  <c:v>409.94300088496539</c:v>
                </c:pt>
                <c:pt idx="8">
                  <c:v>394.55422737870845</c:v>
                </c:pt>
                <c:pt idx="9">
                  <c:v>379.83953872696799</c:v>
                </c:pt>
                <c:pt idx="10">
                  <c:v>365.61456092548588</c:v>
                </c:pt>
                <c:pt idx="11">
                  <c:v>351.49214312099764</c:v>
                </c:pt>
                <c:pt idx="12">
                  <c:v>338.37041734758071</c:v>
                </c:pt>
                <c:pt idx="13">
                  <c:v>325.69094069928292</c:v>
                </c:pt>
                <c:pt idx="14">
                  <c:v>313.41666783731677</c:v>
                </c:pt>
                <c:pt idx="15">
                  <c:v>301.7093937215239</c:v>
                </c:pt>
                <c:pt idx="16">
                  <c:v>290.10673211129364</c:v>
                </c:pt>
                <c:pt idx="17">
                  <c:v>279.63775987870787</c:v>
                </c:pt>
                <c:pt idx="18">
                  <c:v>268.85080281011051</c:v>
                </c:pt>
                <c:pt idx="19">
                  <c:v>258.46802036022387</c:v>
                </c:pt>
                <c:pt idx="20">
                  <c:v>249.44184955464422</c:v>
                </c:pt>
                <c:pt idx="21">
                  <c:v>239.79755603933728</c:v>
                </c:pt>
                <c:pt idx="22">
                  <c:v>230.56693361384666</c:v>
                </c:pt>
                <c:pt idx="23">
                  <c:v>221.68139751290587</c:v>
                </c:pt>
                <c:pt idx="24">
                  <c:v>213.12517438445195</c:v>
                </c:pt>
                <c:pt idx="25">
                  <c:v>205.4563314682963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A95-354D-8AB6-3690090194B9}"/>
            </c:ext>
          </c:extLst>
        </c:ser>
        <c:ser>
          <c:idx val="4"/>
          <c:order val="4"/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'Chao Phya_X-sec (New)'!$B$4:$B$29</c:f>
              <c:numCache>
                <c:formatCode>General</c:formatCode>
                <c:ptCount val="26"/>
                <c:pt idx="0">
                  <c:v>0</c:v>
                </c:pt>
                <c:pt idx="1">
                  <c:v>4887</c:v>
                </c:pt>
                <c:pt idx="2">
                  <c:v>9968</c:v>
                </c:pt>
                <c:pt idx="3">
                  <c:v>12000</c:v>
                </c:pt>
                <c:pt idx="4">
                  <c:v>15102</c:v>
                </c:pt>
                <c:pt idx="5">
                  <c:v>20222</c:v>
                </c:pt>
                <c:pt idx="6">
                  <c:v>25373</c:v>
                </c:pt>
                <c:pt idx="7">
                  <c:v>30314</c:v>
                </c:pt>
                <c:pt idx="8">
                  <c:v>35288</c:v>
                </c:pt>
                <c:pt idx="9">
                  <c:v>40229</c:v>
                </c:pt>
                <c:pt idx="10">
                  <c:v>45191</c:v>
                </c:pt>
                <c:pt idx="11">
                  <c:v>50312</c:v>
                </c:pt>
                <c:pt idx="12">
                  <c:v>55258</c:v>
                </c:pt>
                <c:pt idx="13">
                  <c:v>60223</c:v>
                </c:pt>
                <c:pt idx="14">
                  <c:v>65217</c:v>
                </c:pt>
                <c:pt idx="15">
                  <c:v>70166</c:v>
                </c:pt>
                <c:pt idx="16">
                  <c:v>75264</c:v>
                </c:pt>
                <c:pt idx="17">
                  <c:v>80042</c:v>
                </c:pt>
                <c:pt idx="18">
                  <c:v>85156</c:v>
                </c:pt>
                <c:pt idx="19">
                  <c:v>90276</c:v>
                </c:pt>
                <c:pt idx="20">
                  <c:v>94897</c:v>
                </c:pt>
                <c:pt idx="21">
                  <c:v>100023</c:v>
                </c:pt>
                <c:pt idx="22">
                  <c:v>105126</c:v>
                </c:pt>
                <c:pt idx="23">
                  <c:v>110235</c:v>
                </c:pt>
                <c:pt idx="24">
                  <c:v>115352</c:v>
                </c:pt>
                <c:pt idx="25">
                  <c:v>120116</c:v>
                </c:pt>
              </c:numCache>
            </c:numRef>
          </c:xVal>
          <c:yVal>
            <c:numRef>
              <c:f>'Chao Phya_X-sec (New)'!$F$4:$F$29</c:f>
              <c:numCache>
                <c:formatCode>0</c:formatCode>
                <c:ptCount val="26"/>
                <c:pt idx="0">
                  <c:v>4600</c:v>
                </c:pt>
                <c:pt idx="1">
                  <c:v>3908.5102981950345</c:v>
                </c:pt>
                <c:pt idx="2">
                  <c:v>3299.5616846863454</c:v>
                </c:pt>
                <c:pt idx="3">
                  <c:v>3083.4722117639408</c:v>
                </c:pt>
                <c:pt idx="4">
                  <c:v>3010.8104977327102</c:v>
                </c:pt>
                <c:pt idx="5">
                  <c:v>2894.5356342431892</c:v>
                </c:pt>
                <c:pt idx="6">
                  <c:v>2782.0877040864507</c:v>
                </c:pt>
                <c:pt idx="7">
                  <c:v>2678.3312327911267</c:v>
                </c:pt>
                <c:pt idx="8">
                  <c:v>2577.7898584362024</c:v>
                </c:pt>
                <c:pt idx="9">
                  <c:v>2481.6525659060812</c:v>
                </c:pt>
                <c:pt idx="10">
                  <c:v>2388.7147617498367</c:v>
                </c:pt>
                <c:pt idx="11">
                  <c:v>2296.4470254873991</c:v>
                </c:pt>
                <c:pt idx="12">
                  <c:v>2210.7172340500651</c:v>
                </c:pt>
                <c:pt idx="13">
                  <c:v>2127.8768434365629</c:v>
                </c:pt>
                <c:pt idx="14">
                  <c:v>2047.6838207601509</c:v>
                </c:pt>
                <c:pt idx="15">
                  <c:v>1971.1952410125141</c:v>
                </c:pt>
                <c:pt idx="16">
                  <c:v>1895.3901390663864</c:v>
                </c:pt>
                <c:pt idx="17">
                  <c:v>1826.9919099339766</c:v>
                </c:pt>
                <c:pt idx="18">
                  <c:v>1756.516151203537</c:v>
                </c:pt>
                <c:pt idx="19">
                  <c:v>1688.6810364222738</c:v>
                </c:pt>
                <c:pt idx="20">
                  <c:v>1629.7092400288645</c:v>
                </c:pt>
                <c:pt idx="21">
                  <c:v>1566.6989862021383</c:v>
                </c:pt>
                <c:pt idx="22">
                  <c:v>1506.3914207920116</c:v>
                </c:pt>
                <c:pt idx="23">
                  <c:v>1448.3384504818273</c:v>
                </c:pt>
                <c:pt idx="24">
                  <c:v>1392.4370212826527</c:v>
                </c:pt>
                <c:pt idx="25">
                  <c:v>1342.3332228097711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6A95-354D-8AB6-3690090194B9}"/>
            </c:ext>
          </c:extLst>
        </c:ser>
        <c:ser>
          <c:idx val="5"/>
          <c:order val="5"/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'Chao Phya_X-sec (New)'!$B$4:$B$29</c:f>
              <c:numCache>
                <c:formatCode>General</c:formatCode>
                <c:ptCount val="26"/>
                <c:pt idx="0">
                  <c:v>0</c:v>
                </c:pt>
                <c:pt idx="1">
                  <c:v>4887</c:v>
                </c:pt>
                <c:pt idx="2">
                  <c:v>9968</c:v>
                </c:pt>
                <c:pt idx="3">
                  <c:v>12000</c:v>
                </c:pt>
                <c:pt idx="4">
                  <c:v>15102</c:v>
                </c:pt>
                <c:pt idx="5">
                  <c:v>20222</c:v>
                </c:pt>
                <c:pt idx="6">
                  <c:v>25373</c:v>
                </c:pt>
                <c:pt idx="7">
                  <c:v>30314</c:v>
                </c:pt>
                <c:pt idx="8">
                  <c:v>35288</c:v>
                </c:pt>
                <c:pt idx="9">
                  <c:v>40229</c:v>
                </c:pt>
                <c:pt idx="10">
                  <c:v>45191</c:v>
                </c:pt>
                <c:pt idx="11">
                  <c:v>50312</c:v>
                </c:pt>
                <c:pt idx="12">
                  <c:v>55258</c:v>
                </c:pt>
                <c:pt idx="13">
                  <c:v>60223</c:v>
                </c:pt>
                <c:pt idx="14">
                  <c:v>65217</c:v>
                </c:pt>
                <c:pt idx="15">
                  <c:v>70166</c:v>
                </c:pt>
                <c:pt idx="16">
                  <c:v>75264</c:v>
                </c:pt>
                <c:pt idx="17">
                  <c:v>80042</c:v>
                </c:pt>
                <c:pt idx="18">
                  <c:v>85156</c:v>
                </c:pt>
                <c:pt idx="19">
                  <c:v>90276</c:v>
                </c:pt>
                <c:pt idx="20">
                  <c:v>94897</c:v>
                </c:pt>
                <c:pt idx="21">
                  <c:v>100023</c:v>
                </c:pt>
                <c:pt idx="22">
                  <c:v>105126</c:v>
                </c:pt>
                <c:pt idx="23">
                  <c:v>110235</c:v>
                </c:pt>
                <c:pt idx="24">
                  <c:v>115352</c:v>
                </c:pt>
                <c:pt idx="25">
                  <c:v>120116</c:v>
                </c:pt>
              </c:numCache>
            </c:numRef>
          </c:xVal>
          <c:yVal>
            <c:numRef>
              <c:f>'Chao Phya_X-sec (New)'!$H$4:$H$29</c:f>
              <c:numCache>
                <c:formatCode>0.00</c:formatCode>
                <c:ptCount val="26"/>
                <c:pt idx="0">
                  <c:v>5.3488372093023253</c:v>
                </c:pt>
                <c:pt idx="1">
                  <c:v>5.8027340431215135</c:v>
                </c:pt>
                <c:pt idx="2">
                  <c:v>6.3155353500433282</c:v>
                </c:pt>
                <c:pt idx="3">
                  <c:v>6.5330845203916068</c:v>
                </c:pt>
                <c:pt idx="4">
                  <c:v>6.533423493044821</c:v>
                </c:pt>
                <c:pt idx="5">
                  <c:v>6.533423493044821</c:v>
                </c:pt>
                <c:pt idx="6">
                  <c:v>6.5334234930448218</c:v>
                </c:pt>
                <c:pt idx="7">
                  <c:v>6.533423493044821</c:v>
                </c:pt>
                <c:pt idx="8">
                  <c:v>6.5334234930448218</c:v>
                </c:pt>
                <c:pt idx="9">
                  <c:v>6.5334234930448218</c:v>
                </c:pt>
                <c:pt idx="10">
                  <c:v>6.5334234930448218</c:v>
                </c:pt>
                <c:pt idx="11">
                  <c:v>6.5334234930448227</c:v>
                </c:pt>
                <c:pt idx="12">
                  <c:v>6.5334234930448227</c:v>
                </c:pt>
                <c:pt idx="13">
                  <c:v>6.5334234930448218</c:v>
                </c:pt>
                <c:pt idx="14">
                  <c:v>6.5334234930448218</c:v>
                </c:pt>
                <c:pt idx="15">
                  <c:v>6.5334234930448218</c:v>
                </c:pt>
                <c:pt idx="16">
                  <c:v>6.5334234930448218</c:v>
                </c:pt>
                <c:pt idx="17">
                  <c:v>6.533423493044821</c:v>
                </c:pt>
                <c:pt idx="18">
                  <c:v>6.5334234930448227</c:v>
                </c:pt>
                <c:pt idx="19">
                  <c:v>6.533423493044821</c:v>
                </c:pt>
                <c:pt idx="20">
                  <c:v>6.5334234930448218</c:v>
                </c:pt>
                <c:pt idx="21">
                  <c:v>6.533423493044821</c:v>
                </c:pt>
                <c:pt idx="22">
                  <c:v>6.5334234930448218</c:v>
                </c:pt>
                <c:pt idx="23">
                  <c:v>6.5334234930448227</c:v>
                </c:pt>
                <c:pt idx="24">
                  <c:v>6.533423493044821</c:v>
                </c:pt>
                <c:pt idx="25">
                  <c:v>6.5334234930448218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6A95-354D-8AB6-3690090194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7651208"/>
        <c:axId val="2107656744"/>
      </c:scatterChart>
      <c:valAx>
        <c:axId val="21076512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07656744"/>
        <c:crosses val="autoZero"/>
        <c:crossBetween val="midCat"/>
      </c:valAx>
      <c:valAx>
        <c:axId val="2107656744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07651208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Edisto </a:t>
            </a:r>
            <a:r>
              <a:rPr lang="en-US"/>
              <a:t>Estuary</a:t>
            </a:r>
          </a:p>
        </c:rich>
      </c:tx>
      <c:layout>
        <c:manualLayout>
          <c:xMode val="edge"/>
          <c:yMode val="edge"/>
          <c:x val="0.242091123224981"/>
          <c:y val="2.70727436093936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362020773044399"/>
          <c:y val="0.189859161334722"/>
          <c:w val="0.65549731924535104"/>
          <c:h val="0.651058270705409"/>
        </c:manualLayout>
      </c:layout>
      <c:scatterChart>
        <c:scatterStyle val="lineMarker"/>
        <c:varyColors val="0"/>
        <c:ser>
          <c:idx val="0"/>
          <c:order val="0"/>
          <c:tx>
            <c:strRef>
              <c:f>'Edisto_X-sec'!$C$3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xVal>
            <c:numRef>
              <c:f>'Edisto_X-sec'!$B$4:$B$17</c:f>
              <c:numCache>
                <c:formatCode>General</c:formatCode>
                <c:ptCount val="14"/>
                <c:pt idx="0">
                  <c:v>0</c:v>
                </c:pt>
                <c:pt idx="1">
                  <c:v>500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  <c:pt idx="5" formatCode="0">
                  <c:v>2000</c:v>
                </c:pt>
                <c:pt idx="6" formatCode="0">
                  <c:v>7471.7695999999996</c:v>
                </c:pt>
                <c:pt idx="7" formatCode="0">
                  <c:v>15679.424000000001</c:v>
                </c:pt>
                <c:pt idx="8" formatCode="0">
                  <c:v>18415.308799999999</c:v>
                </c:pt>
                <c:pt idx="9" formatCode="0">
                  <c:v>23887.078399999999</c:v>
                </c:pt>
                <c:pt idx="10" formatCode="0">
                  <c:v>29358.848000000002</c:v>
                </c:pt>
                <c:pt idx="11" formatCode="0">
                  <c:v>34830.617599999998</c:v>
                </c:pt>
                <c:pt idx="12" formatCode="0">
                  <c:v>39658.649599999997</c:v>
                </c:pt>
                <c:pt idx="13" formatCode="0">
                  <c:v>45130.419200000004</c:v>
                </c:pt>
              </c:numCache>
            </c:numRef>
          </c:xVal>
          <c:yVal>
            <c:numRef>
              <c:f>'Edisto_X-sec'!$C$4:$C$17</c:f>
              <c:numCache>
                <c:formatCode>General</c:formatCode>
                <c:ptCount val="14"/>
                <c:pt idx="0">
                  <c:v>14000</c:v>
                </c:pt>
                <c:pt idx="1">
                  <c:v>10520</c:v>
                </c:pt>
                <c:pt idx="2">
                  <c:v>8360</c:v>
                </c:pt>
                <c:pt idx="3">
                  <c:v>7280</c:v>
                </c:pt>
                <c:pt idx="4" formatCode="0">
                  <c:v>5462.0160000000014</c:v>
                </c:pt>
                <c:pt idx="6" formatCode="0">
                  <c:v>3653.9423999999999</c:v>
                </c:pt>
                <c:pt idx="7">
                  <c:v>2878</c:v>
                </c:pt>
                <c:pt idx="8" formatCode="0">
                  <c:v>2816.3520000000012</c:v>
                </c:pt>
                <c:pt idx="9" formatCode="0">
                  <c:v>1688.973</c:v>
                </c:pt>
                <c:pt idx="10" formatCode="0">
                  <c:v>749.8236307692307</c:v>
                </c:pt>
                <c:pt idx="11" formatCode="0">
                  <c:v>615.55022608695663</c:v>
                </c:pt>
                <c:pt idx="12" formatCode="0">
                  <c:v>279.30763636363633</c:v>
                </c:pt>
                <c:pt idx="13" formatCode="0">
                  <c:v>274.92960000000005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8B3-BB42-9A26-12B210E1BEC0}"/>
            </c:ext>
          </c:extLst>
        </c:ser>
        <c:ser>
          <c:idx val="1"/>
          <c:order val="1"/>
          <c:tx>
            <c:strRef>
              <c:f>'Edisto_X-sec'!$D$3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5"/>
            <c:spPr>
              <a:solidFill>
                <a:srgbClr val="C00000"/>
              </a:solidFill>
            </c:spPr>
          </c:marker>
          <c:xVal>
            <c:numRef>
              <c:f>'Edisto_X-sec'!$B$4:$B$17</c:f>
              <c:numCache>
                <c:formatCode>General</c:formatCode>
                <c:ptCount val="14"/>
                <c:pt idx="0">
                  <c:v>0</c:v>
                </c:pt>
                <c:pt idx="1">
                  <c:v>500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  <c:pt idx="5" formatCode="0">
                  <c:v>2000</c:v>
                </c:pt>
                <c:pt idx="6" formatCode="0">
                  <c:v>7471.7695999999996</c:v>
                </c:pt>
                <c:pt idx="7" formatCode="0">
                  <c:v>15679.424000000001</c:v>
                </c:pt>
                <c:pt idx="8" formatCode="0">
                  <c:v>18415.308799999999</c:v>
                </c:pt>
                <c:pt idx="9" formatCode="0">
                  <c:v>23887.078399999999</c:v>
                </c:pt>
                <c:pt idx="10" formatCode="0">
                  <c:v>29358.848000000002</c:v>
                </c:pt>
                <c:pt idx="11" formatCode="0">
                  <c:v>34830.617599999998</c:v>
                </c:pt>
                <c:pt idx="12" formatCode="0">
                  <c:v>39658.649599999997</c:v>
                </c:pt>
                <c:pt idx="13" formatCode="0">
                  <c:v>45130.419200000004</c:v>
                </c:pt>
              </c:numCache>
            </c:numRef>
          </c:xVal>
          <c:yVal>
            <c:numRef>
              <c:f>'Edisto_X-sec'!$D$4:$D$17</c:f>
              <c:numCache>
                <c:formatCode>General</c:formatCode>
                <c:ptCount val="14"/>
                <c:pt idx="0">
                  <c:v>3500</c:v>
                </c:pt>
                <c:pt idx="1">
                  <c:v>2630</c:v>
                </c:pt>
                <c:pt idx="2">
                  <c:v>2090</c:v>
                </c:pt>
                <c:pt idx="3">
                  <c:v>1820</c:v>
                </c:pt>
                <c:pt idx="4">
                  <c:v>1420</c:v>
                </c:pt>
                <c:pt idx="6">
                  <c:v>809</c:v>
                </c:pt>
                <c:pt idx="7">
                  <c:v>890</c:v>
                </c:pt>
                <c:pt idx="8">
                  <c:v>770</c:v>
                </c:pt>
                <c:pt idx="9">
                  <c:v>220</c:v>
                </c:pt>
                <c:pt idx="10">
                  <c:v>623</c:v>
                </c:pt>
                <c:pt idx="11">
                  <c:v>397</c:v>
                </c:pt>
                <c:pt idx="12">
                  <c:v>210</c:v>
                </c:pt>
                <c:pt idx="13">
                  <c:v>220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8B3-BB42-9A26-12B210E1BEC0}"/>
            </c:ext>
          </c:extLst>
        </c:ser>
        <c:ser>
          <c:idx val="2"/>
          <c:order val="2"/>
          <c:tx>
            <c:strRef>
              <c:f>'Edisto_X-sec'!$E$3</c:f>
              <c:strCache>
                <c:ptCount val="1"/>
                <c:pt idx="0">
                  <c:v>Depth, h (m)</c:v>
                </c:pt>
              </c:strCache>
            </c:strRef>
          </c:tx>
          <c:spPr>
            <a:ln w="28575">
              <a:noFill/>
            </a:ln>
          </c:spPr>
          <c:xVal>
            <c:numRef>
              <c:f>'Edisto_X-sec'!$B$4:$B$17</c:f>
              <c:numCache>
                <c:formatCode>General</c:formatCode>
                <c:ptCount val="14"/>
                <c:pt idx="0">
                  <c:v>0</c:v>
                </c:pt>
                <c:pt idx="1">
                  <c:v>500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  <c:pt idx="5" formatCode="0">
                  <c:v>2000</c:v>
                </c:pt>
                <c:pt idx="6" formatCode="0">
                  <c:v>7471.7695999999996</c:v>
                </c:pt>
                <c:pt idx="7" formatCode="0">
                  <c:v>15679.424000000001</c:v>
                </c:pt>
                <c:pt idx="8" formatCode="0">
                  <c:v>18415.308799999999</c:v>
                </c:pt>
                <c:pt idx="9" formatCode="0">
                  <c:v>23887.078399999999</c:v>
                </c:pt>
                <c:pt idx="10" formatCode="0">
                  <c:v>29358.848000000002</c:v>
                </c:pt>
                <c:pt idx="11" formatCode="0">
                  <c:v>34830.617599999998</c:v>
                </c:pt>
                <c:pt idx="12" formatCode="0">
                  <c:v>39658.649599999997</c:v>
                </c:pt>
                <c:pt idx="13" formatCode="0">
                  <c:v>45130.419200000004</c:v>
                </c:pt>
              </c:numCache>
            </c:numRef>
          </c:xVal>
          <c:yVal>
            <c:numRef>
              <c:f>'Edisto_X-sec'!$E$4:$E$17</c:f>
              <c:numCache>
                <c:formatCode>0.0</c:formatCode>
                <c:ptCount val="14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3.8464901408450713</c:v>
                </c:pt>
                <c:pt idx="6">
                  <c:v>4.5166160692212607</c:v>
                </c:pt>
                <c:pt idx="7">
                  <c:v>3.2337078651685394</c:v>
                </c:pt>
                <c:pt idx="8">
                  <c:v>3.6576000000000017</c:v>
                </c:pt>
                <c:pt idx="9">
                  <c:v>7.6771500000000001</c:v>
                </c:pt>
                <c:pt idx="10">
                  <c:v>1.2035692307692307</c:v>
                </c:pt>
                <c:pt idx="11">
                  <c:v>1.5505043478260871</c:v>
                </c:pt>
                <c:pt idx="12">
                  <c:v>1.3300363636363635</c:v>
                </c:pt>
                <c:pt idx="13">
                  <c:v>1.2496800000000001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8B3-BB42-9A26-12B210E1BEC0}"/>
            </c:ext>
          </c:extLst>
        </c:ser>
        <c:ser>
          <c:idx val="3"/>
          <c:order val="3"/>
          <c:tx>
            <c:strRef>
              <c:f>'Edisto_X-sec'!$G$3</c:f>
              <c:strCache>
                <c:ptCount val="1"/>
                <c:pt idx="0">
                  <c:v>Fit Width</c:v>
                </c:pt>
              </c:strCache>
            </c:strRef>
          </c:tx>
          <c:spPr>
            <a:ln w="285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'Edisto_X-sec'!$B$4:$B$17</c:f>
              <c:numCache>
                <c:formatCode>General</c:formatCode>
                <c:ptCount val="14"/>
                <c:pt idx="0">
                  <c:v>0</c:v>
                </c:pt>
                <c:pt idx="1">
                  <c:v>500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  <c:pt idx="5" formatCode="0">
                  <c:v>2000</c:v>
                </c:pt>
                <c:pt idx="6" formatCode="0">
                  <c:v>7471.7695999999996</c:v>
                </c:pt>
                <c:pt idx="7" formatCode="0">
                  <c:v>15679.424000000001</c:v>
                </c:pt>
                <c:pt idx="8" formatCode="0">
                  <c:v>18415.308799999999</c:v>
                </c:pt>
                <c:pt idx="9" formatCode="0">
                  <c:v>23887.078399999999</c:v>
                </c:pt>
                <c:pt idx="10" formatCode="0">
                  <c:v>29358.848000000002</c:v>
                </c:pt>
                <c:pt idx="11" formatCode="0">
                  <c:v>34830.617599999998</c:v>
                </c:pt>
                <c:pt idx="12" formatCode="0">
                  <c:v>39658.649599999997</c:v>
                </c:pt>
                <c:pt idx="13" formatCode="0">
                  <c:v>45130.419200000004</c:v>
                </c:pt>
              </c:numCache>
            </c:numRef>
          </c:xVal>
          <c:yVal>
            <c:numRef>
              <c:f>'Edisto_X-sec'!$G$4:$G$17</c:f>
              <c:numCache>
                <c:formatCode>0</c:formatCode>
                <c:ptCount val="14"/>
                <c:pt idx="0">
                  <c:v>3400</c:v>
                </c:pt>
                <c:pt idx="1">
                  <c:v>2647.9226624427765</c:v>
                </c:pt>
                <c:pt idx="2">
                  <c:v>2062.2042430229535</c:v>
                </c:pt>
                <c:pt idx="3">
                  <c:v>1606.0462793194499</c:v>
                </c:pt>
                <c:pt idx="4">
                  <c:v>1250.7900999829039</c:v>
                </c:pt>
                <c:pt idx="5">
                  <c:v>1250.7900999829039</c:v>
                </c:pt>
                <c:pt idx="6">
                  <c:v>868.3650620116797</c:v>
                </c:pt>
                <c:pt idx="7">
                  <c:v>502.41940780678863</c:v>
                </c:pt>
                <c:pt idx="8">
                  <c:v>418.65321354716554</c:v>
                </c:pt>
                <c:pt idx="9">
                  <c:v>290.69025503645724</c:v>
                </c:pt>
                <c:pt idx="10">
                  <c:v>201.8396649991096</c:v>
                </c:pt>
                <c:pt idx="11">
                  <c:v>140.14659817833746</c:v>
                </c:pt>
                <c:pt idx="12">
                  <c:v>101.577312149878</c:v>
                </c:pt>
                <c:pt idx="13">
                  <c:v>70.529817565676666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8B3-BB42-9A26-12B210E1BEC0}"/>
            </c:ext>
          </c:extLst>
        </c:ser>
        <c:ser>
          <c:idx val="4"/>
          <c:order val="4"/>
          <c:tx>
            <c:strRef>
              <c:f>'Edisto_X-sec'!$F$3</c:f>
              <c:strCache>
                <c:ptCount val="1"/>
                <c:pt idx="0">
                  <c:v>Fit Area</c:v>
                </c:pt>
              </c:strCache>
            </c:strRef>
          </c:tx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'Edisto_X-sec'!$B$4:$B$17</c:f>
              <c:numCache>
                <c:formatCode>General</c:formatCode>
                <c:ptCount val="14"/>
                <c:pt idx="0">
                  <c:v>0</c:v>
                </c:pt>
                <c:pt idx="1">
                  <c:v>500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  <c:pt idx="5" formatCode="0">
                  <c:v>2000</c:v>
                </c:pt>
                <c:pt idx="6" formatCode="0">
                  <c:v>7471.7695999999996</c:v>
                </c:pt>
                <c:pt idx="7" formatCode="0">
                  <c:v>15679.424000000001</c:v>
                </c:pt>
                <c:pt idx="8" formatCode="0">
                  <c:v>18415.308799999999</c:v>
                </c:pt>
                <c:pt idx="9" formatCode="0">
                  <c:v>23887.078399999999</c:v>
                </c:pt>
                <c:pt idx="10" formatCode="0">
                  <c:v>29358.848000000002</c:v>
                </c:pt>
                <c:pt idx="11" formatCode="0">
                  <c:v>34830.617599999998</c:v>
                </c:pt>
                <c:pt idx="12" formatCode="0">
                  <c:v>39658.649599999997</c:v>
                </c:pt>
                <c:pt idx="13" formatCode="0">
                  <c:v>45130.419200000004</c:v>
                </c:pt>
              </c:numCache>
            </c:numRef>
          </c:xVal>
          <c:yVal>
            <c:numRef>
              <c:f>'Edisto_X-sec'!$F$4:$F$17</c:f>
              <c:numCache>
                <c:formatCode>0</c:formatCode>
                <c:ptCount val="14"/>
                <c:pt idx="0">
                  <c:v>14000</c:v>
                </c:pt>
                <c:pt idx="1">
                  <c:v>10903.210962999668</c:v>
                </c:pt>
                <c:pt idx="2">
                  <c:v>8491.4292359768679</c:v>
                </c:pt>
                <c:pt idx="3">
                  <c:v>6613.1317383742053</c:v>
                </c:pt>
                <c:pt idx="4">
                  <c:v>5150.3121764001926</c:v>
                </c:pt>
                <c:pt idx="5">
                  <c:v>5150.3121764001926</c:v>
                </c:pt>
                <c:pt idx="6">
                  <c:v>3575.549352607924</c:v>
                </c:pt>
                <c:pt idx="7">
                  <c:v>2068.7444335445375</c:v>
                </c:pt>
                <c:pt idx="8">
                  <c:v>1723.8317064461314</c:v>
                </c:pt>
                <c:pt idx="9">
                  <c:v>1196.9359416616617</c:v>
                </c:pt>
                <c:pt idx="10">
                  <c:v>831.08788583258286</c:v>
                </c:pt>
                <c:pt idx="11">
                  <c:v>577.06268977000525</c:v>
                </c:pt>
                <c:pt idx="12">
                  <c:v>418.25115793553681</c:v>
                </c:pt>
                <c:pt idx="13">
                  <c:v>290.41108926273023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28B3-BB42-9A26-12B210E1BEC0}"/>
            </c:ext>
          </c:extLst>
        </c:ser>
        <c:ser>
          <c:idx val="5"/>
          <c:order val="5"/>
          <c:tx>
            <c:strRef>
              <c:f>'Edisto_X-sec'!$H$3</c:f>
              <c:strCache>
                <c:ptCount val="1"/>
                <c:pt idx="0">
                  <c:v>Fit Depth</c:v>
                </c:pt>
              </c:strCache>
            </c:strRef>
          </c:tx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'Edisto_X-sec'!$B$4:$B$17</c:f>
              <c:numCache>
                <c:formatCode>General</c:formatCode>
                <c:ptCount val="14"/>
                <c:pt idx="0">
                  <c:v>0</c:v>
                </c:pt>
                <c:pt idx="1">
                  <c:v>500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  <c:pt idx="5" formatCode="0">
                  <c:v>2000</c:v>
                </c:pt>
                <c:pt idx="6" formatCode="0">
                  <c:v>7471.7695999999996</c:v>
                </c:pt>
                <c:pt idx="7" formatCode="0">
                  <c:v>15679.424000000001</c:v>
                </c:pt>
                <c:pt idx="8" formatCode="0">
                  <c:v>18415.308799999999</c:v>
                </c:pt>
                <c:pt idx="9" formatCode="0">
                  <c:v>23887.078399999999</c:v>
                </c:pt>
                <c:pt idx="10" formatCode="0">
                  <c:v>29358.848000000002</c:v>
                </c:pt>
                <c:pt idx="11" formatCode="0">
                  <c:v>34830.617599999998</c:v>
                </c:pt>
                <c:pt idx="12" formatCode="0">
                  <c:v>39658.649599999997</c:v>
                </c:pt>
                <c:pt idx="13" formatCode="0">
                  <c:v>45130.419200000004</c:v>
                </c:pt>
              </c:numCache>
            </c:numRef>
          </c:xVal>
          <c:yVal>
            <c:numRef>
              <c:f>'Edisto_X-sec'!$H$4:$H$17</c:f>
              <c:numCache>
                <c:formatCode>0.00</c:formatCode>
                <c:ptCount val="14"/>
                <c:pt idx="0">
                  <c:v>4.117647058823529</c:v>
                </c:pt>
                <c:pt idx="1">
                  <c:v>4.1176470588235299</c:v>
                </c:pt>
                <c:pt idx="2">
                  <c:v>4.1176470588235299</c:v>
                </c:pt>
                <c:pt idx="3">
                  <c:v>4.117647058823529</c:v>
                </c:pt>
                <c:pt idx="4">
                  <c:v>4.117647058823529</c:v>
                </c:pt>
                <c:pt idx="5">
                  <c:v>4.117647058823529</c:v>
                </c:pt>
                <c:pt idx="6">
                  <c:v>4.1175647305808258</c:v>
                </c:pt>
                <c:pt idx="7">
                  <c:v>4.1175647305808258</c:v>
                </c:pt>
                <c:pt idx="8">
                  <c:v>4.1175647305808258</c:v>
                </c:pt>
                <c:pt idx="9">
                  <c:v>4.1175647305808258</c:v>
                </c:pt>
                <c:pt idx="10">
                  <c:v>4.1175647305808258</c:v>
                </c:pt>
                <c:pt idx="11">
                  <c:v>4.1175647305808249</c:v>
                </c:pt>
                <c:pt idx="12">
                  <c:v>4.1175647305808258</c:v>
                </c:pt>
                <c:pt idx="13">
                  <c:v>4.1175647305808258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28B3-BB42-9A26-12B210E1BE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12107992"/>
        <c:axId val="2112113528"/>
      </c:scatterChart>
      <c:valAx>
        <c:axId val="21121079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12113528"/>
        <c:crosses val="autoZero"/>
        <c:crossBetween val="midCat"/>
      </c:valAx>
      <c:valAx>
        <c:axId val="2112113528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12107992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Elbe </a:t>
            </a:r>
            <a:r>
              <a:rPr lang="en-US"/>
              <a:t>Estuary</a:t>
            </a:r>
          </a:p>
        </c:rich>
      </c:tx>
      <c:layout>
        <c:manualLayout>
          <c:xMode val="edge"/>
          <c:yMode val="edge"/>
          <c:x val="0.242091123224981"/>
          <c:y val="2.70727436093936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362020773044399"/>
          <c:y val="0.189859161334722"/>
          <c:w val="0.65549731924535104"/>
          <c:h val="0.651058270705409"/>
        </c:manualLayout>
      </c:layout>
      <c:scatterChart>
        <c:scatterStyle val="lineMarker"/>
        <c:varyColors val="0"/>
        <c:ser>
          <c:idx val="0"/>
          <c:order val="0"/>
          <c:tx>
            <c:strRef>
              <c:f>'Elbe_X-sec (Flander 2013)'!$C$3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marker>
            <c:symbol val="diamond"/>
            <c:size val="3"/>
          </c:marker>
          <c:xVal>
            <c:numRef>
              <c:f>'Elbe_X-sec (Flander 2013)'!$B$4:$B$55</c:f>
              <c:numCache>
                <c:formatCode>0</c:formatCode>
                <c:ptCount val="52"/>
                <c:pt idx="0">
                  <c:v>0</c:v>
                </c:pt>
                <c:pt idx="1">
                  <c:v>2000</c:v>
                </c:pt>
                <c:pt idx="2">
                  <c:v>4000</c:v>
                </c:pt>
                <c:pt idx="3">
                  <c:v>6000</c:v>
                </c:pt>
                <c:pt idx="4">
                  <c:v>8000</c:v>
                </c:pt>
                <c:pt idx="5">
                  <c:v>10000</c:v>
                </c:pt>
                <c:pt idx="6">
                  <c:v>12000</c:v>
                </c:pt>
                <c:pt idx="7">
                  <c:v>14000</c:v>
                </c:pt>
                <c:pt idx="8">
                  <c:v>16000</c:v>
                </c:pt>
                <c:pt idx="9">
                  <c:v>18000</c:v>
                </c:pt>
                <c:pt idx="10">
                  <c:v>20000</c:v>
                </c:pt>
                <c:pt idx="11">
                  <c:v>22000</c:v>
                </c:pt>
                <c:pt idx="12">
                  <c:v>24000</c:v>
                </c:pt>
                <c:pt idx="13">
                  <c:v>26000</c:v>
                </c:pt>
                <c:pt idx="14">
                  <c:v>28000</c:v>
                </c:pt>
                <c:pt idx="15">
                  <c:v>30000</c:v>
                </c:pt>
                <c:pt idx="16">
                  <c:v>32000</c:v>
                </c:pt>
                <c:pt idx="17">
                  <c:v>33000</c:v>
                </c:pt>
                <c:pt idx="18">
                  <c:v>34000</c:v>
                </c:pt>
                <c:pt idx="19">
                  <c:v>36000</c:v>
                </c:pt>
                <c:pt idx="20">
                  <c:v>38000</c:v>
                </c:pt>
                <c:pt idx="21">
                  <c:v>40000</c:v>
                </c:pt>
                <c:pt idx="22">
                  <c:v>42000</c:v>
                </c:pt>
                <c:pt idx="23">
                  <c:v>44000</c:v>
                </c:pt>
                <c:pt idx="24">
                  <c:v>46000</c:v>
                </c:pt>
                <c:pt idx="25">
                  <c:v>48000</c:v>
                </c:pt>
                <c:pt idx="26">
                  <c:v>50000</c:v>
                </c:pt>
                <c:pt idx="27">
                  <c:v>52000</c:v>
                </c:pt>
                <c:pt idx="28">
                  <c:v>54000</c:v>
                </c:pt>
                <c:pt idx="29">
                  <c:v>56000</c:v>
                </c:pt>
                <c:pt idx="30">
                  <c:v>58000</c:v>
                </c:pt>
                <c:pt idx="31">
                  <c:v>60000</c:v>
                </c:pt>
                <c:pt idx="32">
                  <c:v>62000</c:v>
                </c:pt>
                <c:pt idx="33">
                  <c:v>64000</c:v>
                </c:pt>
                <c:pt idx="34">
                  <c:v>66000</c:v>
                </c:pt>
                <c:pt idx="35">
                  <c:v>68000</c:v>
                </c:pt>
                <c:pt idx="36">
                  <c:v>70000</c:v>
                </c:pt>
                <c:pt idx="37">
                  <c:v>72000</c:v>
                </c:pt>
                <c:pt idx="38">
                  <c:v>74000</c:v>
                </c:pt>
                <c:pt idx="39">
                  <c:v>76000</c:v>
                </c:pt>
                <c:pt idx="40">
                  <c:v>78000</c:v>
                </c:pt>
                <c:pt idx="41">
                  <c:v>80000</c:v>
                </c:pt>
                <c:pt idx="42">
                  <c:v>82000</c:v>
                </c:pt>
                <c:pt idx="43">
                  <c:v>84000</c:v>
                </c:pt>
                <c:pt idx="44">
                  <c:v>86000</c:v>
                </c:pt>
                <c:pt idx="45">
                  <c:v>88000</c:v>
                </c:pt>
                <c:pt idx="46">
                  <c:v>90000</c:v>
                </c:pt>
                <c:pt idx="47">
                  <c:v>92000</c:v>
                </c:pt>
                <c:pt idx="48">
                  <c:v>94000</c:v>
                </c:pt>
                <c:pt idx="49">
                  <c:v>96000</c:v>
                </c:pt>
                <c:pt idx="50">
                  <c:v>98000</c:v>
                </c:pt>
                <c:pt idx="51">
                  <c:v>100000</c:v>
                </c:pt>
              </c:numCache>
            </c:numRef>
          </c:xVal>
          <c:yVal>
            <c:numRef>
              <c:f>'Elbe_X-sec (Flander 2013)'!$C$4:$C$55</c:f>
              <c:numCache>
                <c:formatCode>0</c:formatCode>
                <c:ptCount val="52"/>
                <c:pt idx="0">
                  <c:v>87268.7</c:v>
                </c:pt>
                <c:pt idx="1">
                  <c:v>78611.151154529303</c:v>
                </c:pt>
                <c:pt idx="2">
                  <c:v>70092.366816995025</c:v>
                </c:pt>
                <c:pt idx="3">
                  <c:v>66138.699596487058</c:v>
                </c:pt>
                <c:pt idx="4">
                  <c:v>62185.032375979106</c:v>
                </c:pt>
                <c:pt idx="5">
                  <c:v>59508.578292862381</c:v>
                </c:pt>
                <c:pt idx="6">
                  <c:v>56678.056427870448</c:v>
                </c:pt>
                <c:pt idx="7">
                  <c:v>53844.003679175854</c:v>
                </c:pt>
                <c:pt idx="8">
                  <c:v>50711.818716796042</c:v>
                </c:pt>
                <c:pt idx="9">
                  <c:v>45551.704290968497</c:v>
                </c:pt>
                <c:pt idx="10">
                  <c:v>37544.738484600712</c:v>
                </c:pt>
                <c:pt idx="11">
                  <c:v>35567.742027800494</c:v>
                </c:pt>
                <c:pt idx="12">
                  <c:v>33590.95386266095</c:v>
                </c:pt>
                <c:pt idx="13">
                  <c:v>31614.313764561623</c:v>
                </c:pt>
                <c:pt idx="14">
                  <c:v>31075.931564678547</c:v>
                </c:pt>
                <c:pt idx="15">
                  <c:v>30607.689891556936</c:v>
                </c:pt>
                <c:pt idx="16">
                  <c:v>29579.100980993262</c:v>
                </c:pt>
                <c:pt idx="18">
                  <c:v>27602.522194972415</c:v>
                </c:pt>
                <c:pt idx="19">
                  <c:v>26330.491632597441</c:v>
                </c:pt>
                <c:pt idx="20">
                  <c:v>25305.362169528482</c:v>
                </c:pt>
                <c:pt idx="21">
                  <c:v>24705.273166245115</c:v>
                </c:pt>
                <c:pt idx="22">
                  <c:v>24149.283283513454</c:v>
                </c:pt>
                <c:pt idx="23">
                  <c:v>23674.619757174394</c:v>
                </c:pt>
                <c:pt idx="24">
                  <c:v>23229.807395143489</c:v>
                </c:pt>
                <c:pt idx="25">
                  <c:v>22791.59339688977</c:v>
                </c:pt>
                <c:pt idx="26">
                  <c:v>22835.548722057789</c:v>
                </c:pt>
                <c:pt idx="27">
                  <c:v>22879.504047225812</c:v>
                </c:pt>
                <c:pt idx="28">
                  <c:v>22923.459372393834</c:v>
                </c:pt>
                <c:pt idx="29">
                  <c:v>22753.612567172833</c:v>
                </c:pt>
                <c:pt idx="30">
                  <c:v>22573.890400695698</c:v>
                </c:pt>
                <c:pt idx="31">
                  <c:v>22179.293383449676</c:v>
                </c:pt>
                <c:pt idx="32">
                  <c:v>21698.415154227074</c:v>
                </c:pt>
                <c:pt idx="33">
                  <c:v>21186.27291177099</c:v>
                </c:pt>
                <c:pt idx="34">
                  <c:v>20548.564919651544</c:v>
                </c:pt>
                <c:pt idx="35">
                  <c:v>19930.749579522755</c:v>
                </c:pt>
                <c:pt idx="36">
                  <c:v>19507.171318196153</c:v>
                </c:pt>
                <c:pt idx="37">
                  <c:v>19010.935191998473</c:v>
                </c:pt>
                <c:pt idx="38">
                  <c:v>18205.549968658874</c:v>
                </c:pt>
                <c:pt idx="39">
                  <c:v>17416.183605026323</c:v>
                </c:pt>
                <c:pt idx="40">
                  <c:v>16655.839460576215</c:v>
                </c:pt>
                <c:pt idx="41">
                  <c:v>15919.936785069236</c:v>
                </c:pt>
                <c:pt idx="42">
                  <c:v>15217.406942224252</c:v>
                </c:pt>
                <c:pt idx="43">
                  <c:v>14672.026210956332</c:v>
                </c:pt>
                <c:pt idx="44">
                  <c:v>14118.880794701987</c:v>
                </c:pt>
                <c:pt idx="45">
                  <c:v>13510.628120224146</c:v>
                </c:pt>
                <c:pt idx="46">
                  <c:v>12997.799025677457</c:v>
                </c:pt>
                <c:pt idx="47">
                  <c:v>12656.989120064954</c:v>
                </c:pt>
                <c:pt idx="48">
                  <c:v>12002.443291636004</c:v>
                </c:pt>
                <c:pt idx="49">
                  <c:v>10849.266936472895</c:v>
                </c:pt>
                <c:pt idx="50">
                  <c:v>10363.556813164761</c:v>
                </c:pt>
                <c:pt idx="51">
                  <c:v>9920.2595716664728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685-C244-B47C-A9D0211F607C}"/>
            </c:ext>
          </c:extLst>
        </c:ser>
        <c:ser>
          <c:idx val="1"/>
          <c:order val="1"/>
          <c:tx>
            <c:strRef>
              <c:f>'Elbe_X-sec (Flander 2013)'!$D$3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3"/>
          </c:marker>
          <c:xVal>
            <c:numRef>
              <c:f>'Elbe_X-sec (Flander 2013)'!$B$4:$B$55</c:f>
              <c:numCache>
                <c:formatCode>0</c:formatCode>
                <c:ptCount val="52"/>
                <c:pt idx="0">
                  <c:v>0</c:v>
                </c:pt>
                <c:pt idx="1">
                  <c:v>2000</c:v>
                </c:pt>
                <c:pt idx="2">
                  <c:v>4000</c:v>
                </c:pt>
                <c:pt idx="3">
                  <c:v>6000</c:v>
                </c:pt>
                <c:pt idx="4">
                  <c:v>8000</c:v>
                </c:pt>
                <c:pt idx="5">
                  <c:v>10000</c:v>
                </c:pt>
                <c:pt idx="6">
                  <c:v>12000</c:v>
                </c:pt>
                <c:pt idx="7">
                  <c:v>14000</c:v>
                </c:pt>
                <c:pt idx="8">
                  <c:v>16000</c:v>
                </c:pt>
                <c:pt idx="9">
                  <c:v>18000</c:v>
                </c:pt>
                <c:pt idx="10">
                  <c:v>20000</c:v>
                </c:pt>
                <c:pt idx="11">
                  <c:v>22000</c:v>
                </c:pt>
                <c:pt idx="12">
                  <c:v>24000</c:v>
                </c:pt>
                <c:pt idx="13">
                  <c:v>26000</c:v>
                </c:pt>
                <c:pt idx="14">
                  <c:v>28000</c:v>
                </c:pt>
                <c:pt idx="15">
                  <c:v>30000</c:v>
                </c:pt>
                <c:pt idx="16">
                  <c:v>32000</c:v>
                </c:pt>
                <c:pt idx="17">
                  <c:v>33000</c:v>
                </c:pt>
                <c:pt idx="18">
                  <c:v>34000</c:v>
                </c:pt>
                <c:pt idx="19">
                  <c:v>36000</c:v>
                </c:pt>
                <c:pt idx="20">
                  <c:v>38000</c:v>
                </c:pt>
                <c:pt idx="21">
                  <c:v>40000</c:v>
                </c:pt>
                <c:pt idx="22">
                  <c:v>42000</c:v>
                </c:pt>
                <c:pt idx="23">
                  <c:v>44000</c:v>
                </c:pt>
                <c:pt idx="24">
                  <c:v>46000</c:v>
                </c:pt>
                <c:pt idx="25">
                  <c:v>48000</c:v>
                </c:pt>
                <c:pt idx="26">
                  <c:v>50000</c:v>
                </c:pt>
                <c:pt idx="27">
                  <c:v>52000</c:v>
                </c:pt>
                <c:pt idx="28">
                  <c:v>54000</c:v>
                </c:pt>
                <c:pt idx="29">
                  <c:v>56000</c:v>
                </c:pt>
                <c:pt idx="30">
                  <c:v>58000</c:v>
                </c:pt>
                <c:pt idx="31">
                  <c:v>60000</c:v>
                </c:pt>
                <c:pt idx="32">
                  <c:v>62000</c:v>
                </c:pt>
                <c:pt idx="33">
                  <c:v>64000</c:v>
                </c:pt>
                <c:pt idx="34">
                  <c:v>66000</c:v>
                </c:pt>
                <c:pt idx="35">
                  <c:v>68000</c:v>
                </c:pt>
                <c:pt idx="36">
                  <c:v>70000</c:v>
                </c:pt>
                <c:pt idx="37">
                  <c:v>72000</c:v>
                </c:pt>
                <c:pt idx="38">
                  <c:v>74000</c:v>
                </c:pt>
                <c:pt idx="39">
                  <c:v>76000</c:v>
                </c:pt>
                <c:pt idx="40">
                  <c:v>78000</c:v>
                </c:pt>
                <c:pt idx="41">
                  <c:v>80000</c:v>
                </c:pt>
                <c:pt idx="42">
                  <c:v>82000</c:v>
                </c:pt>
                <c:pt idx="43">
                  <c:v>84000</c:v>
                </c:pt>
                <c:pt idx="44">
                  <c:v>86000</c:v>
                </c:pt>
                <c:pt idx="45">
                  <c:v>88000</c:v>
                </c:pt>
                <c:pt idx="46">
                  <c:v>90000</c:v>
                </c:pt>
                <c:pt idx="47">
                  <c:v>92000</c:v>
                </c:pt>
                <c:pt idx="48">
                  <c:v>94000</c:v>
                </c:pt>
                <c:pt idx="49">
                  <c:v>96000</c:v>
                </c:pt>
                <c:pt idx="50">
                  <c:v>98000</c:v>
                </c:pt>
                <c:pt idx="51">
                  <c:v>100000</c:v>
                </c:pt>
              </c:numCache>
            </c:numRef>
          </c:xVal>
          <c:yVal>
            <c:numRef>
              <c:f>'Elbe_X-sec (Flander 2013)'!$D$4:$D$55</c:f>
              <c:numCache>
                <c:formatCode>0</c:formatCode>
                <c:ptCount val="52"/>
                <c:pt idx="0">
                  <c:v>15343.5</c:v>
                </c:pt>
                <c:pt idx="1">
                  <c:v>14640.624341838799</c:v>
                </c:pt>
                <c:pt idx="2">
                  <c:v>13991.909298969069</c:v>
                </c:pt>
                <c:pt idx="3">
                  <c:v>13359.785587628863</c:v>
                </c:pt>
                <c:pt idx="4">
                  <c:v>12491.919406890529</c:v>
                </c:pt>
                <c:pt idx="5">
                  <c:v>11255.33598014888</c:v>
                </c:pt>
                <c:pt idx="6">
                  <c:v>10383.871960297765</c:v>
                </c:pt>
                <c:pt idx="7">
                  <c:v>9757.410737085258</c:v>
                </c:pt>
                <c:pt idx="8">
                  <c:v>9198.6497123057525</c:v>
                </c:pt>
                <c:pt idx="9">
                  <c:v>8373.7911111111043</c:v>
                </c:pt>
                <c:pt idx="10">
                  <c:v>7263.172899408275</c:v>
                </c:pt>
                <c:pt idx="11">
                  <c:v>6378.6929475673051</c:v>
                </c:pt>
                <c:pt idx="12">
                  <c:v>5510.4201567711771</c:v>
                </c:pt>
                <c:pt idx="13">
                  <c:v>4941.234032688456</c:v>
                </c:pt>
                <c:pt idx="14">
                  <c:v>4506.9277869986145</c:v>
                </c:pt>
                <c:pt idx="15">
                  <c:v>4122.8890594744098</c:v>
                </c:pt>
                <c:pt idx="16">
                  <c:v>3639.488691670299</c:v>
                </c:pt>
                <c:pt idx="18">
                  <c:v>2950.2179206049118</c:v>
                </c:pt>
                <c:pt idx="19">
                  <c:v>2463.4117570850162</c:v>
                </c:pt>
                <c:pt idx="20">
                  <c:v>2181.6457731958744</c:v>
                </c:pt>
                <c:pt idx="21">
                  <c:v>2044.4113402061882</c:v>
                </c:pt>
                <c:pt idx="22">
                  <c:v>2419.1742857142867</c:v>
                </c:pt>
                <c:pt idx="23">
                  <c:v>2382.8664138908557</c:v>
                </c:pt>
                <c:pt idx="24">
                  <c:v>1890.360775047257</c:v>
                </c:pt>
                <c:pt idx="25">
                  <c:v>2047.5276433522383</c:v>
                </c:pt>
                <c:pt idx="26">
                  <c:v>2300.7183657166433</c:v>
                </c:pt>
                <c:pt idx="27">
                  <c:v>2162.8876972298708</c:v>
                </c:pt>
                <c:pt idx="28">
                  <c:v>2332.2580438480486</c:v>
                </c:pt>
                <c:pt idx="29">
                  <c:v>2911.1796268995308</c:v>
                </c:pt>
                <c:pt idx="30">
                  <c:v>3068.7886565204408</c:v>
                </c:pt>
                <c:pt idx="31">
                  <c:v>2579.0302062857745</c:v>
                </c:pt>
                <c:pt idx="32">
                  <c:v>2424.3179494448377</c:v>
                </c:pt>
                <c:pt idx="33">
                  <c:v>2337.6275959175955</c:v>
                </c:pt>
                <c:pt idx="34">
                  <c:v>2272.0369703269698</c:v>
                </c:pt>
                <c:pt idx="35">
                  <c:v>2164.0791400491421</c:v>
                </c:pt>
                <c:pt idx="36">
                  <c:v>2363.6901441840378</c:v>
                </c:pt>
                <c:pt idx="37">
                  <c:v>2458.42</c:v>
                </c:pt>
                <c:pt idx="38">
                  <c:v>2442.1416315884958</c:v>
                </c:pt>
                <c:pt idx="39">
                  <c:v>2271.5982223532601</c:v>
                </c:pt>
                <c:pt idx="40">
                  <c:v>1947.9412657270896</c:v>
                </c:pt>
                <c:pt idx="41">
                  <c:v>1757.4865580242747</c:v>
                </c:pt>
                <c:pt idx="42">
                  <c:v>1538.8297475744446</c:v>
                </c:pt>
                <c:pt idx="43">
                  <c:v>1511.5649140049136</c:v>
                </c:pt>
                <c:pt idx="44">
                  <c:v>1467.8302702702699</c:v>
                </c:pt>
                <c:pt idx="45">
                  <c:v>1547.0182023276636</c:v>
                </c:pt>
                <c:pt idx="46">
                  <c:v>1465.8820618556708</c:v>
                </c:pt>
                <c:pt idx="47">
                  <c:v>1642.909109142453</c:v>
                </c:pt>
                <c:pt idx="48">
                  <c:v>1557.7831511800962</c:v>
                </c:pt>
                <c:pt idx="49">
                  <c:v>1288.0711668158742</c:v>
                </c:pt>
                <c:pt idx="50">
                  <c:v>1352.735422415426</c:v>
                </c:pt>
                <c:pt idx="51">
                  <c:v>1892.9993286967044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685-C244-B47C-A9D0211F607C}"/>
            </c:ext>
          </c:extLst>
        </c:ser>
        <c:ser>
          <c:idx val="2"/>
          <c:order val="2"/>
          <c:tx>
            <c:strRef>
              <c:f>'Elbe_X-sec (Flander 2013)'!$E$3</c:f>
              <c:strCache>
                <c:ptCount val="1"/>
                <c:pt idx="0">
                  <c:v>Depth, h (m)</c:v>
                </c:pt>
              </c:strCache>
            </c:strRef>
          </c:tx>
          <c:spPr>
            <a:ln w="28575">
              <a:noFill/>
            </a:ln>
          </c:spPr>
          <c:marker>
            <c:symbol val="triangle"/>
            <c:size val="3"/>
          </c:marker>
          <c:xVal>
            <c:numRef>
              <c:f>'Elbe_X-sec (Flander 2013)'!$B$4:$B$55</c:f>
              <c:numCache>
                <c:formatCode>0</c:formatCode>
                <c:ptCount val="52"/>
                <c:pt idx="0">
                  <c:v>0</c:v>
                </c:pt>
                <c:pt idx="1">
                  <c:v>2000</c:v>
                </c:pt>
                <c:pt idx="2">
                  <c:v>4000</c:v>
                </c:pt>
                <c:pt idx="3">
                  <c:v>6000</c:v>
                </c:pt>
                <c:pt idx="4">
                  <c:v>8000</c:v>
                </c:pt>
                <c:pt idx="5">
                  <c:v>10000</c:v>
                </c:pt>
                <c:pt idx="6">
                  <c:v>12000</c:v>
                </c:pt>
                <c:pt idx="7">
                  <c:v>14000</c:v>
                </c:pt>
                <c:pt idx="8">
                  <c:v>16000</c:v>
                </c:pt>
                <c:pt idx="9">
                  <c:v>18000</c:v>
                </c:pt>
                <c:pt idx="10">
                  <c:v>20000</c:v>
                </c:pt>
                <c:pt idx="11">
                  <c:v>22000</c:v>
                </c:pt>
                <c:pt idx="12">
                  <c:v>24000</c:v>
                </c:pt>
                <c:pt idx="13">
                  <c:v>26000</c:v>
                </c:pt>
                <c:pt idx="14">
                  <c:v>28000</c:v>
                </c:pt>
                <c:pt idx="15">
                  <c:v>30000</c:v>
                </c:pt>
                <c:pt idx="16">
                  <c:v>32000</c:v>
                </c:pt>
                <c:pt idx="17">
                  <c:v>33000</c:v>
                </c:pt>
                <c:pt idx="18">
                  <c:v>34000</c:v>
                </c:pt>
                <c:pt idx="19">
                  <c:v>36000</c:v>
                </c:pt>
                <c:pt idx="20">
                  <c:v>38000</c:v>
                </c:pt>
                <c:pt idx="21">
                  <c:v>40000</c:v>
                </c:pt>
                <c:pt idx="22">
                  <c:v>42000</c:v>
                </c:pt>
                <c:pt idx="23">
                  <c:v>44000</c:v>
                </c:pt>
                <c:pt idx="24">
                  <c:v>46000</c:v>
                </c:pt>
                <c:pt idx="25">
                  <c:v>48000</c:v>
                </c:pt>
                <c:pt idx="26">
                  <c:v>50000</c:v>
                </c:pt>
                <c:pt idx="27">
                  <c:v>52000</c:v>
                </c:pt>
                <c:pt idx="28">
                  <c:v>54000</c:v>
                </c:pt>
                <c:pt idx="29">
                  <c:v>56000</c:v>
                </c:pt>
                <c:pt idx="30">
                  <c:v>58000</c:v>
                </c:pt>
                <c:pt idx="31">
                  <c:v>60000</c:v>
                </c:pt>
                <c:pt idx="32">
                  <c:v>62000</c:v>
                </c:pt>
                <c:pt idx="33">
                  <c:v>64000</c:v>
                </c:pt>
                <c:pt idx="34">
                  <c:v>66000</c:v>
                </c:pt>
                <c:pt idx="35">
                  <c:v>68000</c:v>
                </c:pt>
                <c:pt idx="36">
                  <c:v>70000</c:v>
                </c:pt>
                <c:pt idx="37">
                  <c:v>72000</c:v>
                </c:pt>
                <c:pt idx="38">
                  <c:v>74000</c:v>
                </c:pt>
                <c:pt idx="39">
                  <c:v>76000</c:v>
                </c:pt>
                <c:pt idx="40">
                  <c:v>78000</c:v>
                </c:pt>
                <c:pt idx="41">
                  <c:v>80000</c:v>
                </c:pt>
                <c:pt idx="42">
                  <c:v>82000</c:v>
                </c:pt>
                <c:pt idx="43">
                  <c:v>84000</c:v>
                </c:pt>
                <c:pt idx="44">
                  <c:v>86000</c:v>
                </c:pt>
                <c:pt idx="45">
                  <c:v>88000</c:v>
                </c:pt>
                <c:pt idx="46">
                  <c:v>90000</c:v>
                </c:pt>
                <c:pt idx="47">
                  <c:v>92000</c:v>
                </c:pt>
                <c:pt idx="48">
                  <c:v>94000</c:v>
                </c:pt>
                <c:pt idx="49">
                  <c:v>96000</c:v>
                </c:pt>
                <c:pt idx="50">
                  <c:v>98000</c:v>
                </c:pt>
                <c:pt idx="51">
                  <c:v>100000</c:v>
                </c:pt>
              </c:numCache>
            </c:numRef>
          </c:xVal>
          <c:yVal>
            <c:numRef>
              <c:f>'Elbe_X-sec (Flander 2013)'!$E$4:$E$55</c:f>
              <c:numCache>
                <c:formatCode>0.00</c:formatCode>
                <c:ptCount val="52"/>
                <c:pt idx="0">
                  <c:v>5.6876657868152636</c:v>
                </c:pt>
                <c:pt idx="1">
                  <c:v>5.3693851654864666</c:v>
                </c:pt>
                <c:pt idx="2">
                  <c:v>5.0094926517397784</c:v>
                </c:pt>
                <c:pt idx="3">
                  <c:v>4.9505809178353415</c:v>
                </c:pt>
                <c:pt idx="4">
                  <c:v>4.9780206188072196</c:v>
                </c:pt>
                <c:pt idx="5">
                  <c:v>5.2871436621543859</c:v>
                </c:pt>
                <c:pt idx="6">
                  <c:v>5.4582776679620348</c:v>
                </c:pt>
                <c:pt idx="7">
                  <c:v>5.5182676152526282</c:v>
                </c:pt>
                <c:pt idx="8">
                  <c:v>5.5129633481917333</c:v>
                </c:pt>
                <c:pt idx="9">
                  <c:v>5.4397946744248697</c:v>
                </c:pt>
                <c:pt idx="10">
                  <c:v>5.1691924458606033</c:v>
                </c:pt>
                <c:pt idx="11">
                  <c:v>5.5760235396446314</c:v>
                </c:pt>
                <c:pt idx="12">
                  <c:v>6.0958970290830825</c:v>
                </c:pt>
                <c:pt idx="13">
                  <c:v>6.3980603945125667</c:v>
                </c:pt>
                <c:pt idx="14">
                  <c:v>6.8951474337629763</c:v>
                </c:pt>
                <c:pt idx="15">
                  <c:v>7.423845136269283</c:v>
                </c:pt>
                <c:pt idx="16">
                  <c:v>8.1272682749890048</c:v>
                </c:pt>
                <c:pt idx="18">
                  <c:v>9.3560960369031996</c:v>
                </c:pt>
                <c:pt idx="19">
                  <c:v>10.688627898632188</c:v>
                </c:pt>
                <c:pt idx="20">
                  <c:v>11.599207570924253</c:v>
                </c:pt>
                <c:pt idx="21">
                  <c:v>12.084296677670295</c:v>
                </c:pt>
                <c:pt idx="22">
                  <c:v>9.9824487330738645</c:v>
                </c:pt>
                <c:pt idx="23">
                  <c:v>9.9353533287320825</c:v>
                </c:pt>
                <c:pt idx="24">
                  <c:v>12.288557666756901</c:v>
                </c:pt>
                <c:pt idx="25">
                  <c:v>11.1312750628241</c:v>
                </c:pt>
                <c:pt idx="26">
                  <c:v>9.9253994153886005</c:v>
                </c:pt>
                <c:pt idx="27">
                  <c:v>10.578220994334957</c:v>
                </c:pt>
                <c:pt idx="28">
                  <c:v>9.8288692509221089</c:v>
                </c:pt>
                <c:pt idx="29">
                  <c:v>7.8159424986791084</c:v>
                </c:pt>
                <c:pt idx="30">
                  <c:v>7.3559612366044131</c:v>
                </c:pt>
                <c:pt idx="31">
                  <c:v>8.599857934735665</c:v>
                </c:pt>
                <c:pt idx="32">
                  <c:v>8.9503174116233204</c:v>
                </c:pt>
                <c:pt idx="33">
                  <c:v>9.0631514398488626</c:v>
                </c:pt>
                <c:pt idx="34">
                  <c:v>9.0441155615061977</c:v>
                </c:pt>
                <c:pt idx="35">
                  <c:v>9.209806245380733</c:v>
                </c:pt>
                <c:pt idx="36">
                  <c:v>8.2528462396792559</c:v>
                </c:pt>
                <c:pt idx="37">
                  <c:v>7.7329891523818031</c:v>
                </c:pt>
                <c:pt idx="38">
                  <c:v>7.4547478054403582</c:v>
                </c:pt>
                <c:pt idx="39">
                  <c:v>7.6669295800839476</c:v>
                </c:pt>
                <c:pt idx="40">
                  <c:v>8.5504834019516736</c:v>
                </c:pt>
                <c:pt idx="41">
                  <c:v>9.0583547921789265</c:v>
                </c:pt>
                <c:pt idx="42">
                  <c:v>9.8889477320089778</c:v>
                </c:pt>
                <c:pt idx="43">
                  <c:v>9.7065141397616728</c:v>
                </c:pt>
                <c:pt idx="44">
                  <c:v>9.6188783408195366</c:v>
                </c:pt>
                <c:pt idx="45">
                  <c:v>8.733334940659315</c:v>
                </c:pt>
                <c:pt idx="46">
                  <c:v>8.8668791056924796</c:v>
                </c:pt>
                <c:pt idx="47">
                  <c:v>7.7040105564156898</c:v>
                </c:pt>
                <c:pt idx="48">
                  <c:v>7.7048228969119172</c:v>
                </c:pt>
                <c:pt idx="49">
                  <c:v>8.4228784992465897</c:v>
                </c:pt>
                <c:pt idx="50">
                  <c:v>7.6611853592624453</c:v>
                </c:pt>
                <c:pt idx="51">
                  <c:v>5.2404981984311592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685-C244-B47C-A9D0211F607C}"/>
            </c:ext>
          </c:extLst>
        </c:ser>
        <c:ser>
          <c:idx val="3"/>
          <c:order val="3"/>
          <c:tx>
            <c:strRef>
              <c:f>'Elbe_X-sec (Flander 2013)'!$G$3</c:f>
              <c:strCache>
                <c:ptCount val="1"/>
                <c:pt idx="0">
                  <c:v>Fit Width</c:v>
                </c:pt>
              </c:strCache>
            </c:strRef>
          </c:tx>
          <c:spPr>
            <a:ln w="285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'Elbe_X-sec (Flander 2013)'!$B$4:$B$55</c:f>
              <c:numCache>
                <c:formatCode>0</c:formatCode>
                <c:ptCount val="52"/>
                <c:pt idx="0">
                  <c:v>0</c:v>
                </c:pt>
                <c:pt idx="1">
                  <c:v>2000</c:v>
                </c:pt>
                <c:pt idx="2">
                  <c:v>4000</c:v>
                </c:pt>
                <c:pt idx="3">
                  <c:v>6000</c:v>
                </c:pt>
                <c:pt idx="4">
                  <c:v>8000</c:v>
                </c:pt>
                <c:pt idx="5">
                  <c:v>10000</c:v>
                </c:pt>
                <c:pt idx="6">
                  <c:v>12000</c:v>
                </c:pt>
                <c:pt idx="7">
                  <c:v>14000</c:v>
                </c:pt>
                <c:pt idx="8">
                  <c:v>16000</c:v>
                </c:pt>
                <c:pt idx="9">
                  <c:v>18000</c:v>
                </c:pt>
                <c:pt idx="10">
                  <c:v>20000</c:v>
                </c:pt>
                <c:pt idx="11">
                  <c:v>22000</c:v>
                </c:pt>
                <c:pt idx="12">
                  <c:v>24000</c:v>
                </c:pt>
                <c:pt idx="13">
                  <c:v>26000</c:v>
                </c:pt>
                <c:pt idx="14">
                  <c:v>28000</c:v>
                </c:pt>
                <c:pt idx="15">
                  <c:v>30000</c:v>
                </c:pt>
                <c:pt idx="16">
                  <c:v>32000</c:v>
                </c:pt>
                <c:pt idx="17">
                  <c:v>33000</c:v>
                </c:pt>
                <c:pt idx="18">
                  <c:v>34000</c:v>
                </c:pt>
                <c:pt idx="19">
                  <c:v>36000</c:v>
                </c:pt>
                <c:pt idx="20">
                  <c:v>38000</c:v>
                </c:pt>
                <c:pt idx="21">
                  <c:v>40000</c:v>
                </c:pt>
                <c:pt idx="22">
                  <c:v>42000</c:v>
                </c:pt>
                <c:pt idx="23">
                  <c:v>44000</c:v>
                </c:pt>
                <c:pt idx="24">
                  <c:v>46000</c:v>
                </c:pt>
                <c:pt idx="25">
                  <c:v>48000</c:v>
                </c:pt>
                <c:pt idx="26">
                  <c:v>50000</c:v>
                </c:pt>
                <c:pt idx="27">
                  <c:v>52000</c:v>
                </c:pt>
                <c:pt idx="28">
                  <c:v>54000</c:v>
                </c:pt>
                <c:pt idx="29">
                  <c:v>56000</c:v>
                </c:pt>
                <c:pt idx="30">
                  <c:v>58000</c:v>
                </c:pt>
                <c:pt idx="31">
                  <c:v>60000</c:v>
                </c:pt>
                <c:pt idx="32">
                  <c:v>62000</c:v>
                </c:pt>
                <c:pt idx="33">
                  <c:v>64000</c:v>
                </c:pt>
                <c:pt idx="34">
                  <c:v>66000</c:v>
                </c:pt>
                <c:pt idx="35">
                  <c:v>68000</c:v>
                </c:pt>
                <c:pt idx="36">
                  <c:v>70000</c:v>
                </c:pt>
                <c:pt idx="37">
                  <c:v>72000</c:v>
                </c:pt>
                <c:pt idx="38">
                  <c:v>74000</c:v>
                </c:pt>
                <c:pt idx="39">
                  <c:v>76000</c:v>
                </c:pt>
                <c:pt idx="40">
                  <c:v>78000</c:v>
                </c:pt>
                <c:pt idx="41">
                  <c:v>80000</c:v>
                </c:pt>
                <c:pt idx="42">
                  <c:v>82000</c:v>
                </c:pt>
                <c:pt idx="43">
                  <c:v>84000</c:v>
                </c:pt>
                <c:pt idx="44">
                  <c:v>86000</c:v>
                </c:pt>
                <c:pt idx="45">
                  <c:v>88000</c:v>
                </c:pt>
                <c:pt idx="46">
                  <c:v>90000</c:v>
                </c:pt>
                <c:pt idx="47">
                  <c:v>92000</c:v>
                </c:pt>
                <c:pt idx="48">
                  <c:v>94000</c:v>
                </c:pt>
                <c:pt idx="49">
                  <c:v>96000</c:v>
                </c:pt>
                <c:pt idx="50">
                  <c:v>98000</c:v>
                </c:pt>
                <c:pt idx="51">
                  <c:v>100000</c:v>
                </c:pt>
              </c:numCache>
            </c:numRef>
          </c:xVal>
          <c:yVal>
            <c:numRef>
              <c:f>'Elbe_X-sec (Flander 2013)'!$G$4:$G$55</c:f>
              <c:numCache>
                <c:formatCode>0</c:formatCode>
                <c:ptCount val="52"/>
                <c:pt idx="0">
                  <c:v>19000</c:v>
                </c:pt>
                <c:pt idx="1">
                  <c:v>17001.947019473027</c:v>
                </c:pt>
                <c:pt idx="2">
                  <c:v>15214.010655419353</c:v>
                </c:pt>
                <c:pt idx="3">
                  <c:v>13614.094900901997</c:v>
                </c:pt>
                <c:pt idx="4">
                  <c:v>12182.427380169138</c:v>
                </c:pt>
                <c:pt idx="5">
                  <c:v>10901.314994011222</c:v>
                </c:pt>
                <c:pt idx="6">
                  <c:v>9754.925261619248</c:v>
                </c:pt>
                <c:pt idx="7">
                  <c:v>8729.0906566826052</c:v>
                </c:pt>
                <c:pt idx="8">
                  <c:v>7811.1335196365617</c:v>
                </c:pt>
                <c:pt idx="9">
                  <c:v>6989.7093822574043</c:v>
                </c:pt>
                <c:pt idx="10">
                  <c:v>6254.6667683502055</c:v>
                </c:pt>
                <c:pt idx="11">
                  <c:v>5596.9217378920393</c:v>
                </c:pt>
                <c:pt idx="12">
                  <c:v>5008.3456241988088</c:v>
                </c:pt>
                <c:pt idx="13">
                  <c:v>4481.6645767282998</c:v>
                </c:pt>
                <c:pt idx="14">
                  <c:v>4010.3696680307139</c:v>
                </c:pt>
                <c:pt idx="15">
                  <c:v>3588.6364539136748</c:v>
                </c:pt>
                <c:pt idx="16">
                  <c:v>3211.2529927152559</c:v>
                </c:pt>
                <c:pt idx="17">
                  <c:v>3037.8867796142372</c:v>
                </c:pt>
                <c:pt idx="18">
                  <c:v>3000.1495439608693</c:v>
                </c:pt>
                <c:pt idx="19">
                  <c:v>2926.0755877923179</c:v>
                </c:pt>
                <c:pt idx="20">
                  <c:v>2853.8305241179773</c:v>
                </c:pt>
                <c:pt idx="21">
                  <c:v>2783.3691974212747</c:v>
                </c:pt>
                <c:pt idx="22">
                  <c:v>2714.6475670793147</c:v>
                </c:pt>
                <c:pt idx="23">
                  <c:v>2647.6226798360531</c:v>
                </c:pt>
                <c:pt idx="24">
                  <c:v>2582.2526429551199</c:v>
                </c:pt>
                <c:pt idx="25">
                  <c:v>2518.4965980354873</c:v>
                </c:pt>
                <c:pt idx="26">
                  <c:v>2456.3146954736462</c:v>
                </c:pt>
                <c:pt idx="27">
                  <c:v>2395.6680695563027</c:v>
                </c:pt>
                <c:pt idx="28">
                  <c:v>2336.5188141680433</c:v>
                </c:pt>
                <c:pt idx="29">
                  <c:v>2278.8299590987785</c:v>
                </c:pt>
                <c:pt idx="30">
                  <c:v>2222.5654469361584</c:v>
                </c:pt>
                <c:pt idx="31">
                  <c:v>2167.6901105285165</c:v>
                </c:pt>
                <c:pt idx="32">
                  <c:v>2114.1696510042539</c:v>
                </c:pt>
                <c:pt idx="33">
                  <c:v>2061.9706163339297</c:v>
                </c:pt>
                <c:pt idx="34">
                  <c:v>2011.0603804216521</c:v>
                </c:pt>
                <c:pt idx="35">
                  <c:v>1961.407122712707</c:v>
                </c:pt>
                <c:pt idx="36">
                  <c:v>1912.9798083046751</c:v>
                </c:pt>
                <c:pt idx="37">
                  <c:v>1865.7481685496093</c:v>
                </c:pt>
                <c:pt idx="38">
                  <c:v>1819.6826821351422</c:v>
                </c:pt>
                <c:pt idx="39">
                  <c:v>1774.7545566327062</c:v>
                </c:pt>
                <c:pt idx="40">
                  <c:v>1730.9357105013273</c:v>
                </c:pt>
                <c:pt idx="41">
                  <c:v>1688.1987555357489</c:v>
                </c:pt>
                <c:pt idx="42">
                  <c:v>1646.516979747912</c:v>
                </c:pt>
                <c:pt idx="43">
                  <c:v>1605.8643306710917</c:v>
                </c:pt>
                <c:pt idx="44">
                  <c:v>1566.2153990762602</c:v>
                </c:pt>
                <c:pt idx="45">
                  <c:v>1527.5454030904871</c:v>
                </c:pt>
                <c:pt idx="46">
                  <c:v>1489.830172707467</c:v>
                </c:pt>
                <c:pt idx="47">
                  <c:v>1453.0461346804755</c:v>
                </c:pt>
                <c:pt idx="48">
                  <c:v>1417.1702977883231</c:v>
                </c:pt>
                <c:pt idx="49">
                  <c:v>1382.1802384650955</c:v>
                </c:pt>
                <c:pt idx="50">
                  <c:v>1348.0540867846919</c:v>
                </c:pt>
                <c:pt idx="51">
                  <c:v>1314.7705127914123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685-C244-B47C-A9D0211F607C}"/>
            </c:ext>
          </c:extLst>
        </c:ser>
        <c:ser>
          <c:idx val="4"/>
          <c:order val="4"/>
          <c:tx>
            <c:strRef>
              <c:f>'Elbe_X-sec (Flander 2013)'!$F$3</c:f>
              <c:strCache>
                <c:ptCount val="1"/>
                <c:pt idx="0">
                  <c:v>Fit Area</c:v>
                </c:pt>
              </c:strCache>
            </c:strRef>
          </c:tx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'Elbe_X-sec (Flander 2013)'!$B$4:$B$55</c:f>
              <c:numCache>
                <c:formatCode>0</c:formatCode>
                <c:ptCount val="52"/>
                <c:pt idx="0">
                  <c:v>0</c:v>
                </c:pt>
                <c:pt idx="1">
                  <c:v>2000</c:v>
                </c:pt>
                <c:pt idx="2">
                  <c:v>4000</c:v>
                </c:pt>
                <c:pt idx="3">
                  <c:v>6000</c:v>
                </c:pt>
                <c:pt idx="4">
                  <c:v>8000</c:v>
                </c:pt>
                <c:pt idx="5">
                  <c:v>10000</c:v>
                </c:pt>
                <c:pt idx="6">
                  <c:v>12000</c:v>
                </c:pt>
                <c:pt idx="7">
                  <c:v>14000</c:v>
                </c:pt>
                <c:pt idx="8">
                  <c:v>16000</c:v>
                </c:pt>
                <c:pt idx="9">
                  <c:v>18000</c:v>
                </c:pt>
                <c:pt idx="10">
                  <c:v>20000</c:v>
                </c:pt>
                <c:pt idx="11">
                  <c:v>22000</c:v>
                </c:pt>
                <c:pt idx="12">
                  <c:v>24000</c:v>
                </c:pt>
                <c:pt idx="13">
                  <c:v>26000</c:v>
                </c:pt>
                <c:pt idx="14">
                  <c:v>28000</c:v>
                </c:pt>
                <c:pt idx="15">
                  <c:v>30000</c:v>
                </c:pt>
                <c:pt idx="16">
                  <c:v>32000</c:v>
                </c:pt>
                <c:pt idx="17">
                  <c:v>33000</c:v>
                </c:pt>
                <c:pt idx="18">
                  <c:v>34000</c:v>
                </c:pt>
                <c:pt idx="19">
                  <c:v>36000</c:v>
                </c:pt>
                <c:pt idx="20">
                  <c:v>38000</c:v>
                </c:pt>
                <c:pt idx="21">
                  <c:v>40000</c:v>
                </c:pt>
                <c:pt idx="22">
                  <c:v>42000</c:v>
                </c:pt>
                <c:pt idx="23">
                  <c:v>44000</c:v>
                </c:pt>
                <c:pt idx="24">
                  <c:v>46000</c:v>
                </c:pt>
                <c:pt idx="25">
                  <c:v>48000</c:v>
                </c:pt>
                <c:pt idx="26">
                  <c:v>50000</c:v>
                </c:pt>
                <c:pt idx="27">
                  <c:v>52000</c:v>
                </c:pt>
                <c:pt idx="28">
                  <c:v>54000</c:v>
                </c:pt>
                <c:pt idx="29">
                  <c:v>56000</c:v>
                </c:pt>
                <c:pt idx="30">
                  <c:v>58000</c:v>
                </c:pt>
                <c:pt idx="31">
                  <c:v>60000</c:v>
                </c:pt>
                <c:pt idx="32">
                  <c:v>62000</c:v>
                </c:pt>
                <c:pt idx="33">
                  <c:v>64000</c:v>
                </c:pt>
                <c:pt idx="34">
                  <c:v>66000</c:v>
                </c:pt>
                <c:pt idx="35">
                  <c:v>68000</c:v>
                </c:pt>
                <c:pt idx="36">
                  <c:v>70000</c:v>
                </c:pt>
                <c:pt idx="37">
                  <c:v>72000</c:v>
                </c:pt>
                <c:pt idx="38">
                  <c:v>74000</c:v>
                </c:pt>
                <c:pt idx="39">
                  <c:v>76000</c:v>
                </c:pt>
                <c:pt idx="40">
                  <c:v>78000</c:v>
                </c:pt>
                <c:pt idx="41">
                  <c:v>80000</c:v>
                </c:pt>
                <c:pt idx="42">
                  <c:v>82000</c:v>
                </c:pt>
                <c:pt idx="43">
                  <c:v>84000</c:v>
                </c:pt>
                <c:pt idx="44">
                  <c:v>86000</c:v>
                </c:pt>
                <c:pt idx="45">
                  <c:v>88000</c:v>
                </c:pt>
                <c:pt idx="46">
                  <c:v>90000</c:v>
                </c:pt>
                <c:pt idx="47">
                  <c:v>92000</c:v>
                </c:pt>
                <c:pt idx="48">
                  <c:v>94000</c:v>
                </c:pt>
                <c:pt idx="49">
                  <c:v>96000</c:v>
                </c:pt>
                <c:pt idx="50">
                  <c:v>98000</c:v>
                </c:pt>
                <c:pt idx="51">
                  <c:v>100000</c:v>
                </c:pt>
              </c:numCache>
            </c:numRef>
          </c:xVal>
          <c:yVal>
            <c:numRef>
              <c:f>'Elbe_X-sec (Flander 2013)'!$F$4:$F$55</c:f>
              <c:numCache>
                <c:formatCode>0</c:formatCode>
                <c:ptCount val="52"/>
                <c:pt idx="0">
                  <c:v>82000</c:v>
                </c:pt>
                <c:pt idx="1">
                  <c:v>76711.572772592655</c:v>
                </c:pt>
                <c:pt idx="2">
                  <c:v>71764.212161521689</c:v>
                </c:pt>
                <c:pt idx="3">
                  <c:v>67135.921752394512</c:v>
                </c:pt>
                <c:pt idx="4">
                  <c:v>62806.12374590119</c:v>
                </c:pt>
                <c:pt idx="5">
                  <c:v>58755.567467050721</c:v>
                </c:pt>
                <c:pt idx="6">
                  <c:v>54966.243774922426</c:v>
                </c:pt>
                <c:pt idx="7">
                  <c:v>51421.3049923906</c:v>
                </c:pt>
                <c:pt idx="8">
                  <c:v>48104.98999982261</c:v>
                </c:pt>
                <c:pt idx="9">
                  <c:v>45002.554159710162</c:v>
                </c:pt>
                <c:pt idx="10">
                  <c:v>42100.203760672543</c:v>
                </c:pt>
                <c:pt idx="11">
                  <c:v>39385.034689363551</c:v>
                </c:pt>
                <c:pt idx="12">
                  <c:v>36844.975057612166</c:v>
                </c:pt>
                <c:pt idx="13">
                  <c:v>34468.731529711913</c:v>
                </c:pt>
                <c:pt idx="14">
                  <c:v>32245.739111225055</c:v>
                </c:pt>
                <c:pt idx="15">
                  <c:v>30166.114176058272</c:v>
                </c:pt>
                <c:pt idx="16">
                  <c:v>28220.610522963816</c:v>
                </c:pt>
                <c:pt idx="17">
                  <c:v>27295.452833525302</c:v>
                </c:pt>
                <c:pt idx="18">
                  <c:v>26908.289827472076</c:v>
                </c:pt>
                <c:pt idx="19">
                  <c:v>26150.360665252905</c:v>
                </c:pt>
                <c:pt idx="20">
                  <c:v>25413.780188462111</c:v>
                </c:pt>
                <c:pt idx="21">
                  <c:v>24697.947066009354</c:v>
                </c:pt>
                <c:pt idx="22">
                  <c:v>24002.276904572245</c:v>
                </c:pt>
                <c:pt idx="23">
                  <c:v>23326.201771508171</c:v>
                </c:pt>
                <c:pt idx="24">
                  <c:v>22669.169731204198</c:v>
                </c:pt>
                <c:pt idx="25">
                  <c:v>22030.644394486808</c:v>
                </c:pt>
                <c:pt idx="26">
                  <c:v>21410.104480723345</c:v>
                </c:pt>
                <c:pt idx="27">
                  <c:v>20807.043392257881</c:v>
                </c:pt>
                <c:pt idx="28">
                  <c:v>20220.968800833965</c:v>
                </c:pt>
                <c:pt idx="29">
                  <c:v>19651.402245666686</c:v>
                </c:pt>
                <c:pt idx="30">
                  <c:v>19097.878742835834</c:v>
                </c:pt>
                <c:pt idx="31">
                  <c:v>18559.946405681407</c:v>
                </c:pt>
                <c:pt idx="32">
                  <c:v>18037.166075891404</c:v>
                </c:pt>
                <c:pt idx="33">
                  <c:v>17529.110964980897</c:v>
                </c:pt>
                <c:pt idx="34">
                  <c:v>17035.366305869542</c:v>
                </c:pt>
                <c:pt idx="35">
                  <c:v>16555.529014273172</c:v>
                </c:pt>
                <c:pt idx="36">
                  <c:v>16089.20735963303</c:v>
                </c:pt>
                <c:pt idx="37">
                  <c:v>15636.020645313967</c:v>
                </c:pt>
                <c:pt idx="38">
                  <c:v>15195.598897810522</c:v>
                </c:pt>
                <c:pt idx="39">
                  <c:v>14767.582564707198</c:v>
                </c:pt>
                <c:pt idx="40">
                  <c:v>14351.622221146319</c:v>
                </c:pt>
                <c:pt idx="41">
                  <c:v>13947.378284563847</c:v>
                </c:pt>
                <c:pt idx="42">
                  <c:v>13554.520737460251</c:v>
                </c:pt>
                <c:pt idx="43">
                  <c:v>13172.728857980161</c:v>
                </c:pt>
                <c:pt idx="44">
                  <c:v>12801.690958080773</c:v>
                </c:pt>
                <c:pt idx="45">
                  <c:v>12441.104129075358</c:v>
                </c:pt>
                <c:pt idx="46">
                  <c:v>12090.673994343995</c:v>
                </c:pt>
                <c:pt idx="47">
                  <c:v>11750.114469009826</c:v>
                </c:pt>
                <c:pt idx="48">
                  <c:v>11419.14752638445</c:v>
                </c:pt>
                <c:pt idx="49">
                  <c:v>11097.502970991954</c:v>
                </c:pt>
                <c:pt idx="50">
                  <c:v>10784.91821798616</c:v>
                </c:pt>
                <c:pt idx="51">
                  <c:v>10481.138078781065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685-C244-B47C-A9D0211F607C}"/>
            </c:ext>
          </c:extLst>
        </c:ser>
        <c:ser>
          <c:idx val="5"/>
          <c:order val="5"/>
          <c:tx>
            <c:strRef>
              <c:f>'Elbe_X-sec (Flander 2013)'!$H$3</c:f>
              <c:strCache>
                <c:ptCount val="1"/>
                <c:pt idx="0">
                  <c:v>Fit Depth</c:v>
                </c:pt>
              </c:strCache>
            </c:strRef>
          </c:tx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'Elbe_X-sec (Flander 2013)'!$B$4:$B$55</c:f>
              <c:numCache>
                <c:formatCode>0</c:formatCode>
                <c:ptCount val="52"/>
                <c:pt idx="0">
                  <c:v>0</c:v>
                </c:pt>
                <c:pt idx="1">
                  <c:v>2000</c:v>
                </c:pt>
                <c:pt idx="2">
                  <c:v>4000</c:v>
                </c:pt>
                <c:pt idx="3">
                  <c:v>6000</c:v>
                </c:pt>
                <c:pt idx="4">
                  <c:v>8000</c:v>
                </c:pt>
                <c:pt idx="5">
                  <c:v>10000</c:v>
                </c:pt>
                <c:pt idx="6">
                  <c:v>12000</c:v>
                </c:pt>
                <c:pt idx="7">
                  <c:v>14000</c:v>
                </c:pt>
                <c:pt idx="8">
                  <c:v>16000</c:v>
                </c:pt>
                <c:pt idx="9">
                  <c:v>18000</c:v>
                </c:pt>
                <c:pt idx="10">
                  <c:v>20000</c:v>
                </c:pt>
                <c:pt idx="11">
                  <c:v>22000</c:v>
                </c:pt>
                <c:pt idx="12">
                  <c:v>24000</c:v>
                </c:pt>
                <c:pt idx="13">
                  <c:v>26000</c:v>
                </c:pt>
                <c:pt idx="14">
                  <c:v>28000</c:v>
                </c:pt>
                <c:pt idx="15">
                  <c:v>30000</c:v>
                </c:pt>
                <c:pt idx="16">
                  <c:v>32000</c:v>
                </c:pt>
                <c:pt idx="17">
                  <c:v>33000</c:v>
                </c:pt>
                <c:pt idx="18">
                  <c:v>34000</c:v>
                </c:pt>
                <c:pt idx="19">
                  <c:v>36000</c:v>
                </c:pt>
                <c:pt idx="20">
                  <c:v>38000</c:v>
                </c:pt>
                <c:pt idx="21">
                  <c:v>40000</c:v>
                </c:pt>
                <c:pt idx="22">
                  <c:v>42000</c:v>
                </c:pt>
                <c:pt idx="23">
                  <c:v>44000</c:v>
                </c:pt>
                <c:pt idx="24">
                  <c:v>46000</c:v>
                </c:pt>
                <c:pt idx="25">
                  <c:v>48000</c:v>
                </c:pt>
                <c:pt idx="26">
                  <c:v>50000</c:v>
                </c:pt>
                <c:pt idx="27">
                  <c:v>52000</c:v>
                </c:pt>
                <c:pt idx="28">
                  <c:v>54000</c:v>
                </c:pt>
                <c:pt idx="29">
                  <c:v>56000</c:v>
                </c:pt>
                <c:pt idx="30">
                  <c:v>58000</c:v>
                </c:pt>
                <c:pt idx="31">
                  <c:v>60000</c:v>
                </c:pt>
                <c:pt idx="32">
                  <c:v>62000</c:v>
                </c:pt>
                <c:pt idx="33">
                  <c:v>64000</c:v>
                </c:pt>
                <c:pt idx="34">
                  <c:v>66000</c:v>
                </c:pt>
                <c:pt idx="35">
                  <c:v>68000</c:v>
                </c:pt>
                <c:pt idx="36">
                  <c:v>70000</c:v>
                </c:pt>
                <c:pt idx="37">
                  <c:v>72000</c:v>
                </c:pt>
                <c:pt idx="38">
                  <c:v>74000</c:v>
                </c:pt>
                <c:pt idx="39">
                  <c:v>76000</c:v>
                </c:pt>
                <c:pt idx="40">
                  <c:v>78000</c:v>
                </c:pt>
                <c:pt idx="41">
                  <c:v>80000</c:v>
                </c:pt>
                <c:pt idx="42">
                  <c:v>82000</c:v>
                </c:pt>
                <c:pt idx="43">
                  <c:v>84000</c:v>
                </c:pt>
                <c:pt idx="44">
                  <c:v>86000</c:v>
                </c:pt>
                <c:pt idx="45">
                  <c:v>88000</c:v>
                </c:pt>
                <c:pt idx="46">
                  <c:v>90000</c:v>
                </c:pt>
                <c:pt idx="47">
                  <c:v>92000</c:v>
                </c:pt>
                <c:pt idx="48">
                  <c:v>94000</c:v>
                </c:pt>
                <c:pt idx="49">
                  <c:v>96000</c:v>
                </c:pt>
                <c:pt idx="50">
                  <c:v>98000</c:v>
                </c:pt>
                <c:pt idx="51">
                  <c:v>100000</c:v>
                </c:pt>
              </c:numCache>
            </c:numRef>
          </c:xVal>
          <c:yVal>
            <c:numRef>
              <c:f>'Elbe_X-sec (Flander 2013)'!$H$4:$H$55</c:f>
              <c:numCache>
                <c:formatCode>0.00</c:formatCode>
                <c:ptCount val="52"/>
                <c:pt idx="0">
                  <c:v>4.3157894736842106</c:v>
                </c:pt>
                <c:pt idx="1">
                  <c:v>4.5119287035027069</c:v>
                </c:pt>
                <c:pt idx="2">
                  <c:v>4.7169818522480593</c:v>
                </c:pt>
                <c:pt idx="3">
                  <c:v>4.9313540298552239</c:v>
                </c:pt>
                <c:pt idx="4">
                  <c:v>5.1554687572477205</c:v>
                </c:pt>
                <c:pt idx="5">
                  <c:v>5.3897688030598925</c:v>
                </c:pt>
                <c:pt idx="6">
                  <c:v>5.6347170583855837</c:v>
                </c:pt>
                <c:pt idx="7">
                  <c:v>5.8907974512814487</c:v>
                </c:pt>
                <c:pt idx="8">
                  <c:v>6.1585159028315841</c:v>
                </c:pt>
                <c:pt idx="9">
                  <c:v>6.4384013266623237</c:v>
                </c:pt>
                <c:pt idx="10">
                  <c:v>6.7310066738818959</c:v>
                </c:pt>
                <c:pt idx="11">
                  <c:v>7.0369100255093224</c:v>
                </c:pt>
                <c:pt idx="12">
                  <c:v>7.3567157345508285</c:v>
                </c:pt>
                <c:pt idx="13">
                  <c:v>7.691055619980097</c:v>
                </c:pt>
                <c:pt idx="14">
                  <c:v>8.0405902149811741</c:v>
                </c:pt>
                <c:pt idx="15">
                  <c:v>8.4060100719201802</c:v>
                </c:pt>
                <c:pt idx="16">
                  <c:v>8.7880371266239123</c:v>
                </c:pt>
                <c:pt idx="17">
                  <c:v>8.9850132061180332</c:v>
                </c:pt>
                <c:pt idx="18">
                  <c:v>8.9689828567502357</c:v>
                </c:pt>
                <c:pt idx="19">
                  <c:v>8.9370079072300985</c:v>
                </c:pt>
                <c:pt idx="20">
                  <c:v>8.9051469502789242</c:v>
                </c:pt>
                <c:pt idx="21">
                  <c:v>8.8733995795065255</c:v>
                </c:pt>
                <c:pt idx="22">
                  <c:v>8.8417653899715081</c:v>
                </c:pt>
                <c:pt idx="23">
                  <c:v>8.8102439781761444</c:v>
                </c:pt>
                <c:pt idx="24">
                  <c:v>8.7788349420611649</c:v>
                </c:pt>
                <c:pt idx="25">
                  <c:v>8.7475378810006958</c:v>
                </c:pt>
                <c:pt idx="26">
                  <c:v>8.7163523957971023</c:v>
                </c:pt>
                <c:pt idx="27">
                  <c:v>8.6852780886759131</c:v>
                </c:pt>
                <c:pt idx="28">
                  <c:v>8.6543145632807494</c:v>
                </c:pt>
                <c:pt idx="29">
                  <c:v>8.6234614246682693</c:v>
                </c:pt>
                <c:pt idx="30">
                  <c:v>8.5927182793031189</c:v>
                </c:pt>
                <c:pt idx="31">
                  <c:v>8.5620847350529292</c:v>
                </c:pt>
                <c:pt idx="32">
                  <c:v>8.5315604011832971</c:v>
                </c:pt>
                <c:pt idx="33">
                  <c:v>8.5011448883528189</c:v>
                </c:pt>
                <c:pt idx="34">
                  <c:v>8.4708378086081115</c:v>
                </c:pt>
                <c:pt idx="35">
                  <c:v>8.4406387753788685</c:v>
                </c:pt>
                <c:pt idx="36">
                  <c:v>8.4105474034729308</c:v>
                </c:pt>
                <c:pt idx="37">
                  <c:v>8.3805633090713734</c:v>
                </c:pt>
                <c:pt idx="38">
                  <c:v>8.3506861097236023</c:v>
                </c:pt>
                <c:pt idx="39">
                  <c:v>8.3209154243424877</c:v>
                </c:pt>
                <c:pt idx="40">
                  <c:v>8.2912508731994947</c:v>
                </c:pt>
                <c:pt idx="41">
                  <c:v>8.2616920779198502</c:v>
                </c:pt>
                <c:pt idx="42">
                  <c:v>8.2322386614776963</c:v>
                </c:pt>
                <c:pt idx="43">
                  <c:v>8.2028902481913075</c:v>
                </c:pt>
                <c:pt idx="44">
                  <c:v>8.1736464637182706</c:v>
                </c:pt>
                <c:pt idx="45">
                  <c:v>8.144506935050746</c:v>
                </c:pt>
                <c:pt idx="46">
                  <c:v>8.1154712905106656</c:v>
                </c:pt>
                <c:pt idx="47">
                  <c:v>8.0865391597450369</c:v>
                </c:pt>
                <c:pt idx="48">
                  <c:v>8.0577101737211834</c:v>
                </c:pt>
                <c:pt idx="49">
                  <c:v>8.0289839647220518</c:v>
                </c:pt>
                <c:pt idx="50">
                  <c:v>8.0003601663415331</c:v>
                </c:pt>
                <c:pt idx="51">
                  <c:v>7.9718384134797615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4685-C244-B47C-A9D0211F60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7925080"/>
        <c:axId val="2107930616"/>
      </c:scatterChart>
      <c:valAx>
        <c:axId val="21079250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2107930616"/>
        <c:crosses val="autoZero"/>
        <c:crossBetween val="midCat"/>
      </c:valAx>
      <c:valAx>
        <c:axId val="2107930616"/>
        <c:scaling>
          <c:logBase val="10"/>
          <c:orientation val="minMax"/>
          <c:max val="100000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2107925080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Elbe </a:t>
            </a:r>
            <a:r>
              <a:rPr lang="en-US"/>
              <a:t>Estuary (Kuijper)</a:t>
            </a:r>
          </a:p>
        </c:rich>
      </c:tx>
      <c:layout>
        <c:manualLayout>
          <c:xMode val="edge"/>
          <c:yMode val="edge"/>
          <c:x val="0.18923818306495499"/>
          <c:y val="4.060911541409040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362020773044399"/>
          <c:y val="0.189859161334722"/>
          <c:w val="0.65549731924535104"/>
          <c:h val="0.651058270705409"/>
        </c:manualLayout>
      </c:layout>
      <c:scatterChart>
        <c:scatterStyle val="lineMarker"/>
        <c:varyColors val="0"/>
        <c:ser>
          <c:idx val="0"/>
          <c:order val="0"/>
          <c:tx>
            <c:strRef>
              <c:f>'Elbe_X-sec (Kuijper)'!$C$3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marker>
            <c:symbol val="diamond"/>
            <c:size val="4"/>
          </c:marker>
          <c:xVal>
            <c:numRef>
              <c:f>'Elbe_X-sec (Kuijper)'!$B$8:$B$21</c:f>
              <c:numCache>
                <c:formatCode>0</c:formatCode>
                <c:ptCount val="14"/>
                <c:pt idx="0">
                  <c:v>28399.999999999978</c:v>
                </c:pt>
                <c:pt idx="1">
                  <c:v>37799.999999999956</c:v>
                </c:pt>
                <c:pt idx="2">
                  <c:v>38399.999999999978</c:v>
                </c:pt>
                <c:pt idx="3">
                  <c:v>45399.999999999978</c:v>
                </c:pt>
                <c:pt idx="4">
                  <c:v>49809.999999999949</c:v>
                </c:pt>
                <c:pt idx="5">
                  <c:v>54899.999999999978</c:v>
                </c:pt>
                <c:pt idx="6">
                  <c:v>58399.999999999978</c:v>
                </c:pt>
                <c:pt idx="7">
                  <c:v>64049.999999999956</c:v>
                </c:pt>
                <c:pt idx="8">
                  <c:v>66699.999999999927</c:v>
                </c:pt>
                <c:pt idx="9">
                  <c:v>76600.000000000015</c:v>
                </c:pt>
                <c:pt idx="10">
                  <c:v>79399.999999999971</c:v>
                </c:pt>
                <c:pt idx="11">
                  <c:v>80100.000000000015</c:v>
                </c:pt>
                <c:pt idx="12">
                  <c:v>86799.999999999942</c:v>
                </c:pt>
                <c:pt idx="13">
                  <c:v>88399.999999999971</c:v>
                </c:pt>
              </c:numCache>
            </c:numRef>
          </c:xVal>
          <c:yVal>
            <c:numRef>
              <c:f>'Elbe_X-sec (Kuijper)'!$C$8:$C$21</c:f>
              <c:numCache>
                <c:formatCode>General</c:formatCode>
                <c:ptCount val="14"/>
                <c:pt idx="0">
                  <c:v>31268</c:v>
                </c:pt>
                <c:pt idx="1">
                  <c:v>28050</c:v>
                </c:pt>
                <c:pt idx="2">
                  <c:v>25905</c:v>
                </c:pt>
                <c:pt idx="3">
                  <c:v>23693</c:v>
                </c:pt>
                <c:pt idx="4">
                  <c:v>18875</c:v>
                </c:pt>
                <c:pt idx="5">
                  <c:v>20898</c:v>
                </c:pt>
                <c:pt idx="6">
                  <c:v>19938</c:v>
                </c:pt>
                <c:pt idx="7">
                  <c:v>19888</c:v>
                </c:pt>
                <c:pt idx="8">
                  <c:v>16473</c:v>
                </c:pt>
                <c:pt idx="9">
                  <c:v>14780</c:v>
                </c:pt>
                <c:pt idx="10">
                  <c:v>16000</c:v>
                </c:pt>
                <c:pt idx="11">
                  <c:v>15075</c:v>
                </c:pt>
                <c:pt idx="12">
                  <c:v>12450</c:v>
                </c:pt>
                <c:pt idx="13">
                  <c:v>11130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CA1-2242-826B-6919C44CFDA4}"/>
            </c:ext>
          </c:extLst>
        </c:ser>
        <c:ser>
          <c:idx val="1"/>
          <c:order val="1"/>
          <c:tx>
            <c:strRef>
              <c:f>'Elbe_X-sec (Kuijper)'!$D$3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3"/>
          </c:marker>
          <c:xVal>
            <c:numRef>
              <c:f>'Elbe_X-sec (Kuijper)'!$B$4:$B$21</c:f>
              <c:numCache>
                <c:formatCode>0</c:formatCode>
                <c:ptCount val="18"/>
                <c:pt idx="0" formatCode="General">
                  <c:v>0</c:v>
                </c:pt>
                <c:pt idx="1">
                  <c:v>13199.999999999931</c:v>
                </c:pt>
                <c:pt idx="2">
                  <c:v>14149.999999999978</c:v>
                </c:pt>
                <c:pt idx="3">
                  <c:v>22500</c:v>
                </c:pt>
                <c:pt idx="4">
                  <c:v>28399.999999999978</c:v>
                </c:pt>
                <c:pt idx="5">
                  <c:v>37799.999999999956</c:v>
                </c:pt>
                <c:pt idx="6">
                  <c:v>38399.999999999978</c:v>
                </c:pt>
                <c:pt idx="7">
                  <c:v>45399.999999999978</c:v>
                </c:pt>
                <c:pt idx="8">
                  <c:v>49809.999999999949</c:v>
                </c:pt>
                <c:pt idx="9">
                  <c:v>54899.999999999978</c:v>
                </c:pt>
                <c:pt idx="10">
                  <c:v>58399.999999999978</c:v>
                </c:pt>
                <c:pt idx="11">
                  <c:v>64049.999999999956</c:v>
                </c:pt>
                <c:pt idx="12">
                  <c:v>66699.999999999927</c:v>
                </c:pt>
                <c:pt idx="13">
                  <c:v>76600.000000000015</c:v>
                </c:pt>
                <c:pt idx="14">
                  <c:v>79399.999999999971</c:v>
                </c:pt>
                <c:pt idx="15">
                  <c:v>80100.000000000015</c:v>
                </c:pt>
                <c:pt idx="16">
                  <c:v>86799.999999999942</c:v>
                </c:pt>
                <c:pt idx="17">
                  <c:v>88399.999999999971</c:v>
                </c:pt>
              </c:numCache>
            </c:numRef>
          </c:xVal>
          <c:yVal>
            <c:numRef>
              <c:f>'Elbe_X-sec (Kuijper)'!$D$4:$D$21</c:f>
              <c:numCache>
                <c:formatCode>0</c:formatCode>
                <c:ptCount val="18"/>
                <c:pt idx="0" formatCode="General">
                  <c:v>3070</c:v>
                </c:pt>
                <c:pt idx="1">
                  <c:v>6160</c:v>
                </c:pt>
                <c:pt idx="2">
                  <c:v>4500</c:v>
                </c:pt>
                <c:pt idx="3">
                  <c:v>2550</c:v>
                </c:pt>
                <c:pt idx="4">
                  <c:v>3340</c:v>
                </c:pt>
                <c:pt idx="5">
                  <c:v>2060</c:v>
                </c:pt>
                <c:pt idx="6">
                  <c:v>2340</c:v>
                </c:pt>
                <c:pt idx="7">
                  <c:v>2180</c:v>
                </c:pt>
                <c:pt idx="8">
                  <c:v>1810</c:v>
                </c:pt>
                <c:pt idx="9">
                  <c:v>2730</c:v>
                </c:pt>
                <c:pt idx="10">
                  <c:v>2490</c:v>
                </c:pt>
                <c:pt idx="11">
                  <c:v>2400</c:v>
                </c:pt>
                <c:pt idx="12">
                  <c:v>2080</c:v>
                </c:pt>
                <c:pt idx="13">
                  <c:v>1740</c:v>
                </c:pt>
                <c:pt idx="14">
                  <c:v>1250</c:v>
                </c:pt>
                <c:pt idx="15">
                  <c:v>1410</c:v>
                </c:pt>
                <c:pt idx="16">
                  <c:v>1120</c:v>
                </c:pt>
                <c:pt idx="17">
                  <c:v>900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CA1-2242-826B-6919C44CFDA4}"/>
            </c:ext>
          </c:extLst>
        </c:ser>
        <c:ser>
          <c:idx val="2"/>
          <c:order val="2"/>
          <c:tx>
            <c:strRef>
              <c:f>'Elbe_X-sec (Kuijper)'!$E$3</c:f>
              <c:strCache>
                <c:ptCount val="1"/>
                <c:pt idx="0">
                  <c:v>Depth, h (m)</c:v>
                </c:pt>
              </c:strCache>
            </c:strRef>
          </c:tx>
          <c:spPr>
            <a:ln w="28575">
              <a:noFill/>
            </a:ln>
          </c:spPr>
          <c:xVal>
            <c:numRef>
              <c:f>'Elbe_X-sec (Kuijper)'!$B$4:$B$21</c:f>
              <c:numCache>
                <c:formatCode>0</c:formatCode>
                <c:ptCount val="18"/>
                <c:pt idx="0" formatCode="General">
                  <c:v>0</c:v>
                </c:pt>
                <c:pt idx="1">
                  <c:v>13199.999999999931</c:v>
                </c:pt>
                <c:pt idx="2">
                  <c:v>14149.999999999978</c:v>
                </c:pt>
                <c:pt idx="3">
                  <c:v>22500</c:v>
                </c:pt>
                <c:pt idx="4">
                  <c:v>28399.999999999978</c:v>
                </c:pt>
                <c:pt idx="5">
                  <c:v>37799.999999999956</c:v>
                </c:pt>
                <c:pt idx="6">
                  <c:v>38399.999999999978</c:v>
                </c:pt>
                <c:pt idx="7">
                  <c:v>45399.999999999978</c:v>
                </c:pt>
                <c:pt idx="8">
                  <c:v>49809.999999999949</c:v>
                </c:pt>
                <c:pt idx="9">
                  <c:v>54899.999999999978</c:v>
                </c:pt>
                <c:pt idx="10">
                  <c:v>58399.999999999978</c:v>
                </c:pt>
                <c:pt idx="11">
                  <c:v>64049.999999999956</c:v>
                </c:pt>
                <c:pt idx="12">
                  <c:v>66699.999999999927</c:v>
                </c:pt>
                <c:pt idx="13">
                  <c:v>76600.000000000015</c:v>
                </c:pt>
                <c:pt idx="14">
                  <c:v>79399.999999999971</c:v>
                </c:pt>
                <c:pt idx="15">
                  <c:v>80100.000000000015</c:v>
                </c:pt>
                <c:pt idx="16">
                  <c:v>86799.999999999942</c:v>
                </c:pt>
                <c:pt idx="17">
                  <c:v>88399.999999999971</c:v>
                </c:pt>
              </c:numCache>
            </c:numRef>
          </c:xVal>
          <c:yVal>
            <c:numRef>
              <c:f>'Elbe_X-sec (Kuijper)'!$E$4:$E$21</c:f>
              <c:numCache>
                <c:formatCode>0.00</c:formatCode>
                <c:ptCount val="18"/>
                <c:pt idx="0">
                  <c:v>11.237785016286646</c:v>
                </c:pt>
                <c:pt idx="1">
                  <c:v>5.2425324675324676</c:v>
                </c:pt>
                <c:pt idx="2">
                  <c:v>8.7762222222222217</c:v>
                </c:pt>
                <c:pt idx="3">
                  <c:v>12.117647058823529</c:v>
                </c:pt>
                <c:pt idx="4">
                  <c:v>9.3616766467065862</c:v>
                </c:pt>
                <c:pt idx="5">
                  <c:v>13.616504854368932</c:v>
                </c:pt>
                <c:pt idx="6">
                  <c:v>11.070512820512821</c:v>
                </c:pt>
                <c:pt idx="7">
                  <c:v>10.868348623853212</c:v>
                </c:pt>
                <c:pt idx="8">
                  <c:v>10.428176795580111</c:v>
                </c:pt>
                <c:pt idx="9">
                  <c:v>7.6549450549450553</c:v>
                </c:pt>
                <c:pt idx="10">
                  <c:v>8.007228915662651</c:v>
                </c:pt>
                <c:pt idx="11">
                  <c:v>8.2866666666666671</c:v>
                </c:pt>
                <c:pt idx="12">
                  <c:v>7.9197115384615389</c:v>
                </c:pt>
                <c:pt idx="13">
                  <c:v>8.4942528735632177</c:v>
                </c:pt>
                <c:pt idx="14">
                  <c:v>12.8</c:v>
                </c:pt>
                <c:pt idx="15">
                  <c:v>10.691489361702128</c:v>
                </c:pt>
                <c:pt idx="16">
                  <c:v>11.116071428571429</c:v>
                </c:pt>
                <c:pt idx="17">
                  <c:v>12.366666666666667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CA1-2242-826B-6919C44CFDA4}"/>
            </c:ext>
          </c:extLst>
        </c:ser>
        <c:ser>
          <c:idx val="3"/>
          <c:order val="3"/>
          <c:tx>
            <c:strRef>
              <c:f>'Elbe_X-sec (Kuijper)'!$G$3</c:f>
              <c:strCache>
                <c:ptCount val="1"/>
                <c:pt idx="0">
                  <c:v>Fit Width</c:v>
                </c:pt>
              </c:strCache>
            </c:strRef>
          </c:tx>
          <c:spPr>
            <a:ln w="285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'Elbe_X-sec (Kuijper)'!$B$4:$B$21</c:f>
              <c:numCache>
                <c:formatCode>0</c:formatCode>
                <c:ptCount val="18"/>
                <c:pt idx="0" formatCode="General">
                  <c:v>0</c:v>
                </c:pt>
                <c:pt idx="1">
                  <c:v>13199.999999999931</c:v>
                </c:pt>
                <c:pt idx="2">
                  <c:v>14149.999999999978</c:v>
                </c:pt>
                <c:pt idx="3">
                  <c:v>22500</c:v>
                </c:pt>
                <c:pt idx="4">
                  <c:v>28399.999999999978</c:v>
                </c:pt>
                <c:pt idx="5">
                  <c:v>37799.999999999956</c:v>
                </c:pt>
                <c:pt idx="6">
                  <c:v>38399.999999999978</c:v>
                </c:pt>
                <c:pt idx="7">
                  <c:v>45399.999999999978</c:v>
                </c:pt>
                <c:pt idx="8">
                  <c:v>49809.999999999949</c:v>
                </c:pt>
                <c:pt idx="9">
                  <c:v>54899.999999999978</c:v>
                </c:pt>
                <c:pt idx="10">
                  <c:v>58399.999999999978</c:v>
                </c:pt>
                <c:pt idx="11">
                  <c:v>64049.999999999956</c:v>
                </c:pt>
                <c:pt idx="12">
                  <c:v>66699.999999999927</c:v>
                </c:pt>
                <c:pt idx="13">
                  <c:v>76600.000000000015</c:v>
                </c:pt>
                <c:pt idx="14">
                  <c:v>79399.999999999971</c:v>
                </c:pt>
                <c:pt idx="15">
                  <c:v>80100.000000000015</c:v>
                </c:pt>
                <c:pt idx="16">
                  <c:v>86799.999999999942</c:v>
                </c:pt>
                <c:pt idx="17">
                  <c:v>88399.999999999971</c:v>
                </c:pt>
              </c:numCache>
            </c:numRef>
          </c:xVal>
          <c:yVal>
            <c:numRef>
              <c:f>'Elbe_X-sec (Kuijper)'!$G$4:$G$21</c:f>
              <c:numCache>
                <c:formatCode>0</c:formatCode>
                <c:ptCount val="18"/>
                <c:pt idx="0">
                  <c:v>4500</c:v>
                </c:pt>
                <c:pt idx="1">
                  <c:v>3684.2883888509223</c:v>
                </c:pt>
                <c:pt idx="2">
                  <c:v>3631.6368059690362</c:v>
                </c:pt>
                <c:pt idx="3">
                  <c:v>3200.0559878865902</c:v>
                </c:pt>
                <c:pt idx="4">
                  <c:v>2926.4040027876154</c:v>
                </c:pt>
                <c:pt idx="5">
                  <c:v>2537.9333904468695</c:v>
                </c:pt>
                <c:pt idx="6">
                  <c:v>2514.9658249192671</c:v>
                </c:pt>
                <c:pt idx="7">
                  <c:v>2261.8851638975179</c:v>
                </c:pt>
                <c:pt idx="8">
                  <c:v>2115.6887869724051</c:v>
                </c:pt>
                <c:pt idx="9">
                  <c:v>1958.657353844947</c:v>
                </c:pt>
                <c:pt idx="10">
                  <c:v>1857.4951971019173</c:v>
                </c:pt>
                <c:pt idx="11">
                  <c:v>1705.0984505418235</c:v>
                </c:pt>
                <c:pt idx="12">
                  <c:v>1637.9923845287371</c:v>
                </c:pt>
                <c:pt idx="13">
                  <c:v>1409.8331106873825</c:v>
                </c:pt>
                <c:pt idx="14">
                  <c:v>1351.2729765458937</c:v>
                </c:pt>
                <c:pt idx="15">
                  <c:v>1337.0170268302975</c:v>
                </c:pt>
                <c:pt idx="16">
                  <c:v>1207.9514177684048</c:v>
                </c:pt>
                <c:pt idx="17">
                  <c:v>1179.0198496072442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CA1-2242-826B-6919C44CFDA4}"/>
            </c:ext>
          </c:extLst>
        </c:ser>
        <c:ser>
          <c:idx val="4"/>
          <c:order val="4"/>
          <c:tx>
            <c:strRef>
              <c:f>'Elbe_X-sec (Kuijper)'!$F$3</c:f>
              <c:strCache>
                <c:ptCount val="1"/>
                <c:pt idx="0">
                  <c:v>Fit Area</c:v>
                </c:pt>
              </c:strCache>
            </c:strRef>
          </c:tx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'Elbe_X-sec (Kuijper)'!$B$4:$B$21</c:f>
              <c:numCache>
                <c:formatCode>0</c:formatCode>
                <c:ptCount val="18"/>
                <c:pt idx="0" formatCode="General">
                  <c:v>0</c:v>
                </c:pt>
                <c:pt idx="1">
                  <c:v>13199.999999999931</c:v>
                </c:pt>
                <c:pt idx="2">
                  <c:v>14149.999999999978</c:v>
                </c:pt>
                <c:pt idx="3">
                  <c:v>22500</c:v>
                </c:pt>
                <c:pt idx="4">
                  <c:v>28399.999999999978</c:v>
                </c:pt>
                <c:pt idx="5">
                  <c:v>37799.999999999956</c:v>
                </c:pt>
                <c:pt idx="6">
                  <c:v>38399.999999999978</c:v>
                </c:pt>
                <c:pt idx="7">
                  <c:v>45399.999999999978</c:v>
                </c:pt>
                <c:pt idx="8">
                  <c:v>49809.999999999949</c:v>
                </c:pt>
                <c:pt idx="9">
                  <c:v>54899.999999999978</c:v>
                </c:pt>
                <c:pt idx="10">
                  <c:v>58399.999999999978</c:v>
                </c:pt>
                <c:pt idx="11">
                  <c:v>64049.999999999956</c:v>
                </c:pt>
                <c:pt idx="12">
                  <c:v>66699.999999999927</c:v>
                </c:pt>
                <c:pt idx="13">
                  <c:v>76600.000000000015</c:v>
                </c:pt>
                <c:pt idx="14">
                  <c:v>79399.999999999971</c:v>
                </c:pt>
                <c:pt idx="15">
                  <c:v>80100.000000000015</c:v>
                </c:pt>
                <c:pt idx="16">
                  <c:v>86799.999999999942</c:v>
                </c:pt>
                <c:pt idx="17">
                  <c:v>88399.999999999971</c:v>
                </c:pt>
              </c:numCache>
            </c:numRef>
          </c:xVal>
          <c:yVal>
            <c:numRef>
              <c:f>'Elbe_X-sec (Kuijper)'!$F$4:$F$21</c:f>
              <c:numCache>
                <c:formatCode>0</c:formatCode>
                <c:ptCount val="18"/>
                <c:pt idx="0">
                  <c:v>46000</c:v>
                </c:pt>
                <c:pt idx="1">
                  <c:v>37661.614641587206</c:v>
                </c:pt>
                <c:pt idx="2">
                  <c:v>37123.398461016819</c:v>
                </c:pt>
                <c:pt idx="3">
                  <c:v>32711.683431729587</c:v>
                </c:pt>
                <c:pt idx="4">
                  <c:v>29914.352028495621</c:v>
                </c:pt>
                <c:pt idx="5">
                  <c:v>25943.319102345777</c:v>
                </c:pt>
                <c:pt idx="6">
                  <c:v>25708.539543619176</c:v>
                </c:pt>
                <c:pt idx="7">
                  <c:v>23121.492786507963</c:v>
                </c:pt>
                <c:pt idx="8">
                  <c:v>21627.040933495697</c:v>
                </c:pt>
                <c:pt idx="9">
                  <c:v>20021.830728192792</c:v>
                </c:pt>
                <c:pt idx="10">
                  <c:v>18987.728681486267</c:v>
                </c:pt>
                <c:pt idx="11">
                  <c:v>17429.895272205307</c:v>
                </c:pt>
                <c:pt idx="12">
                  <c:v>16743.922152960422</c:v>
                </c:pt>
                <c:pt idx="13">
                  <c:v>14411.627353693242</c:v>
                </c:pt>
                <c:pt idx="14">
                  <c:v>13813.012649135802</c:v>
                </c:pt>
                <c:pt idx="15">
                  <c:v>13667.285163154151</c:v>
                </c:pt>
                <c:pt idx="16">
                  <c:v>12347.947826077027</c:v>
                </c:pt>
                <c:pt idx="17">
                  <c:v>12052.202907096274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CA1-2242-826B-6919C44CFDA4}"/>
            </c:ext>
          </c:extLst>
        </c:ser>
        <c:ser>
          <c:idx val="5"/>
          <c:order val="5"/>
          <c:tx>
            <c:strRef>
              <c:f>'Elbe_X-sec (Kuijper)'!$H$3</c:f>
              <c:strCache>
                <c:ptCount val="1"/>
                <c:pt idx="0">
                  <c:v>Fit Depth</c:v>
                </c:pt>
              </c:strCache>
            </c:strRef>
          </c:tx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'Elbe_X-sec (Kuijper)'!$B$4:$B$21</c:f>
              <c:numCache>
                <c:formatCode>0</c:formatCode>
                <c:ptCount val="18"/>
                <c:pt idx="0" formatCode="General">
                  <c:v>0</c:v>
                </c:pt>
                <c:pt idx="1">
                  <c:v>13199.999999999931</c:v>
                </c:pt>
                <c:pt idx="2">
                  <c:v>14149.999999999978</c:v>
                </c:pt>
                <c:pt idx="3">
                  <c:v>22500</c:v>
                </c:pt>
                <c:pt idx="4">
                  <c:v>28399.999999999978</c:v>
                </c:pt>
                <c:pt idx="5">
                  <c:v>37799.999999999956</c:v>
                </c:pt>
                <c:pt idx="6">
                  <c:v>38399.999999999978</c:v>
                </c:pt>
                <c:pt idx="7">
                  <c:v>45399.999999999978</c:v>
                </c:pt>
                <c:pt idx="8">
                  <c:v>49809.999999999949</c:v>
                </c:pt>
                <c:pt idx="9">
                  <c:v>54899.999999999978</c:v>
                </c:pt>
                <c:pt idx="10">
                  <c:v>58399.999999999978</c:v>
                </c:pt>
                <c:pt idx="11">
                  <c:v>64049.999999999956</c:v>
                </c:pt>
                <c:pt idx="12">
                  <c:v>66699.999999999927</c:v>
                </c:pt>
                <c:pt idx="13">
                  <c:v>76600.000000000015</c:v>
                </c:pt>
                <c:pt idx="14">
                  <c:v>79399.999999999971</c:v>
                </c:pt>
                <c:pt idx="15">
                  <c:v>80100.000000000015</c:v>
                </c:pt>
                <c:pt idx="16">
                  <c:v>86799.999999999942</c:v>
                </c:pt>
                <c:pt idx="17">
                  <c:v>88399.999999999971</c:v>
                </c:pt>
              </c:numCache>
            </c:numRef>
          </c:xVal>
          <c:yVal>
            <c:numRef>
              <c:f>'Elbe_X-sec (Kuijper)'!$H$4:$H$21</c:f>
              <c:numCache>
                <c:formatCode>0.00</c:formatCode>
                <c:ptCount val="18"/>
                <c:pt idx="0">
                  <c:v>10.222222222222221</c:v>
                </c:pt>
                <c:pt idx="1">
                  <c:v>10.222222222222223</c:v>
                </c:pt>
                <c:pt idx="2">
                  <c:v>10.222222222222223</c:v>
                </c:pt>
                <c:pt idx="3">
                  <c:v>10.222222222222221</c:v>
                </c:pt>
                <c:pt idx="4">
                  <c:v>10.222222222222221</c:v>
                </c:pt>
                <c:pt idx="5">
                  <c:v>10.222222222222221</c:v>
                </c:pt>
                <c:pt idx="6">
                  <c:v>10.222222222222223</c:v>
                </c:pt>
                <c:pt idx="7">
                  <c:v>10.222222222222223</c:v>
                </c:pt>
                <c:pt idx="8">
                  <c:v>10.222222222222223</c:v>
                </c:pt>
                <c:pt idx="9">
                  <c:v>10.222222222222223</c:v>
                </c:pt>
                <c:pt idx="10">
                  <c:v>10.222222222222223</c:v>
                </c:pt>
                <c:pt idx="11">
                  <c:v>10.222222222222223</c:v>
                </c:pt>
                <c:pt idx="12">
                  <c:v>10.222222222222221</c:v>
                </c:pt>
                <c:pt idx="13">
                  <c:v>10.222222222222221</c:v>
                </c:pt>
                <c:pt idx="14">
                  <c:v>10.222222222222221</c:v>
                </c:pt>
                <c:pt idx="15">
                  <c:v>10.222222222222221</c:v>
                </c:pt>
                <c:pt idx="16">
                  <c:v>10.222222222222221</c:v>
                </c:pt>
                <c:pt idx="17">
                  <c:v>10.222222222222223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3CA1-2242-826B-6919C44CFD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9625432"/>
        <c:axId val="2109630968"/>
      </c:scatterChart>
      <c:valAx>
        <c:axId val="21096254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2109630968"/>
        <c:crosses val="autoZero"/>
        <c:crossBetween val="midCat"/>
      </c:valAx>
      <c:valAx>
        <c:axId val="2109630968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09625432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ayout>
        <c:manualLayout>
          <c:xMode val="edge"/>
          <c:yMode val="edge"/>
          <c:x val="0.83694658680485501"/>
          <c:y val="0.384323176080485"/>
          <c:w val="0.15621580635753901"/>
          <c:h val="0.24477703890267999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Elbe </a:t>
            </a:r>
            <a:r>
              <a:rPr lang="en-US"/>
              <a:t>Estuary (Savenije)</a:t>
            </a:r>
          </a:p>
        </c:rich>
      </c:tx>
      <c:layout>
        <c:manualLayout>
          <c:xMode val="edge"/>
          <c:yMode val="edge"/>
          <c:x val="0.242091123224981"/>
          <c:y val="2.70727436093936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362020773044399"/>
          <c:y val="0.189859161334722"/>
          <c:w val="0.65549731924535104"/>
          <c:h val="0.651058270705409"/>
        </c:manualLayout>
      </c:layout>
      <c:scatterChart>
        <c:scatterStyle val="lineMarker"/>
        <c:varyColors val="0"/>
        <c:ser>
          <c:idx val="0"/>
          <c:order val="0"/>
          <c:tx>
            <c:strRef>
              <c:f>'Elbe_X-sec (Savenije)'!$C$3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marker>
            <c:symbol val="diamond"/>
            <c:size val="4"/>
          </c:marker>
          <c:xVal>
            <c:numRef>
              <c:f>'Elbe_X-sec (Savenije)'!$B$4:$B$33</c:f>
              <c:numCache>
                <c:formatCode>0</c:formatCode>
                <c:ptCount val="30"/>
                <c:pt idx="0" formatCode="General">
                  <c:v>0</c:v>
                </c:pt>
                <c:pt idx="1">
                  <c:v>3000</c:v>
                </c:pt>
                <c:pt idx="2">
                  <c:v>8799.9999999999545</c:v>
                </c:pt>
                <c:pt idx="3">
                  <c:v>23000</c:v>
                </c:pt>
                <c:pt idx="4">
                  <c:v>24000</c:v>
                </c:pt>
                <c:pt idx="5">
                  <c:v>30500</c:v>
                </c:pt>
                <c:pt idx="6">
                  <c:v>31000</c:v>
                </c:pt>
                <c:pt idx="7">
                  <c:v>34000</c:v>
                </c:pt>
                <c:pt idx="8">
                  <c:v>38000</c:v>
                </c:pt>
                <c:pt idx="9">
                  <c:v>41000</c:v>
                </c:pt>
                <c:pt idx="10">
                  <c:v>42600</c:v>
                </c:pt>
                <c:pt idx="11">
                  <c:v>45600</c:v>
                </c:pt>
                <c:pt idx="12">
                  <c:v>50500</c:v>
                </c:pt>
                <c:pt idx="13">
                  <c:v>54000</c:v>
                </c:pt>
                <c:pt idx="14">
                  <c:v>57000</c:v>
                </c:pt>
                <c:pt idx="15">
                  <c:v>59650</c:v>
                </c:pt>
                <c:pt idx="16">
                  <c:v>60200</c:v>
                </c:pt>
                <c:pt idx="17">
                  <c:v>66400</c:v>
                </c:pt>
                <c:pt idx="18">
                  <c:v>72200</c:v>
                </c:pt>
                <c:pt idx="19">
                  <c:v>75000</c:v>
                </c:pt>
                <c:pt idx="20">
                  <c:v>75700</c:v>
                </c:pt>
                <c:pt idx="21">
                  <c:v>81500</c:v>
                </c:pt>
                <c:pt idx="22">
                  <c:v>82400</c:v>
                </c:pt>
                <c:pt idx="23">
                  <c:v>86000</c:v>
                </c:pt>
                <c:pt idx="24">
                  <c:v>100300</c:v>
                </c:pt>
                <c:pt idx="25">
                  <c:v>118000</c:v>
                </c:pt>
                <c:pt idx="26">
                  <c:v>121700</c:v>
                </c:pt>
                <c:pt idx="27">
                  <c:v>128300.00000000001</c:v>
                </c:pt>
                <c:pt idx="28">
                  <c:v>138000</c:v>
                </c:pt>
                <c:pt idx="29">
                  <c:v>141000</c:v>
                </c:pt>
              </c:numCache>
            </c:numRef>
          </c:xVal>
          <c:yVal>
            <c:numRef>
              <c:f>'Elbe_X-sec (Savenije)'!$C$4:$C$33</c:f>
              <c:numCache>
                <c:formatCode>General</c:formatCode>
                <c:ptCount val="30"/>
                <c:pt idx="4">
                  <c:v>29500</c:v>
                </c:pt>
                <c:pt idx="7">
                  <c:v>25167</c:v>
                </c:pt>
                <c:pt idx="9">
                  <c:v>21563</c:v>
                </c:pt>
                <c:pt idx="11">
                  <c:v>20833</c:v>
                </c:pt>
                <c:pt idx="13">
                  <c:v>20700</c:v>
                </c:pt>
                <c:pt idx="15">
                  <c:v>18350</c:v>
                </c:pt>
                <c:pt idx="18">
                  <c:v>14125</c:v>
                </c:pt>
                <c:pt idx="19" formatCode="0">
                  <c:v>13750</c:v>
                </c:pt>
                <c:pt idx="22" formatCode="0">
                  <c:v>11750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A1B-2541-99C8-9CF33B9F3EAE}"/>
            </c:ext>
          </c:extLst>
        </c:ser>
        <c:ser>
          <c:idx val="1"/>
          <c:order val="1"/>
          <c:tx>
            <c:strRef>
              <c:f>'Elbe_X-sec (Savenije)'!$D$3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3"/>
          </c:marker>
          <c:xVal>
            <c:numRef>
              <c:f>'Elbe_X-sec (Savenije)'!$B$4:$B$33</c:f>
              <c:numCache>
                <c:formatCode>0</c:formatCode>
                <c:ptCount val="30"/>
                <c:pt idx="0" formatCode="General">
                  <c:v>0</c:v>
                </c:pt>
                <c:pt idx="1">
                  <c:v>3000</c:v>
                </c:pt>
                <c:pt idx="2">
                  <c:v>8799.9999999999545</c:v>
                </c:pt>
                <c:pt idx="3">
                  <c:v>23000</c:v>
                </c:pt>
                <c:pt idx="4">
                  <c:v>24000</c:v>
                </c:pt>
                <c:pt idx="5">
                  <c:v>30500</c:v>
                </c:pt>
                <c:pt idx="6">
                  <c:v>31000</c:v>
                </c:pt>
                <c:pt idx="7">
                  <c:v>34000</c:v>
                </c:pt>
                <c:pt idx="8">
                  <c:v>38000</c:v>
                </c:pt>
                <c:pt idx="9">
                  <c:v>41000</c:v>
                </c:pt>
                <c:pt idx="10">
                  <c:v>42600</c:v>
                </c:pt>
                <c:pt idx="11">
                  <c:v>45600</c:v>
                </c:pt>
                <c:pt idx="12">
                  <c:v>50500</c:v>
                </c:pt>
                <c:pt idx="13">
                  <c:v>54000</c:v>
                </c:pt>
                <c:pt idx="14">
                  <c:v>57000</c:v>
                </c:pt>
                <c:pt idx="15">
                  <c:v>59650</c:v>
                </c:pt>
                <c:pt idx="16">
                  <c:v>60200</c:v>
                </c:pt>
                <c:pt idx="17">
                  <c:v>66400</c:v>
                </c:pt>
                <c:pt idx="18">
                  <c:v>72200</c:v>
                </c:pt>
                <c:pt idx="19">
                  <c:v>75000</c:v>
                </c:pt>
                <c:pt idx="20">
                  <c:v>75700</c:v>
                </c:pt>
                <c:pt idx="21">
                  <c:v>81500</c:v>
                </c:pt>
                <c:pt idx="22">
                  <c:v>82400</c:v>
                </c:pt>
                <c:pt idx="23">
                  <c:v>86000</c:v>
                </c:pt>
                <c:pt idx="24">
                  <c:v>100300</c:v>
                </c:pt>
                <c:pt idx="25">
                  <c:v>118000</c:v>
                </c:pt>
                <c:pt idx="26">
                  <c:v>121700</c:v>
                </c:pt>
                <c:pt idx="27">
                  <c:v>128300.00000000001</c:v>
                </c:pt>
                <c:pt idx="28">
                  <c:v>138000</c:v>
                </c:pt>
                <c:pt idx="29">
                  <c:v>141000</c:v>
                </c:pt>
              </c:numCache>
            </c:numRef>
          </c:xVal>
          <c:yVal>
            <c:numRef>
              <c:f>'Elbe_X-sec (Savenije)'!$D$4:$D$33</c:f>
              <c:numCache>
                <c:formatCode>0</c:formatCode>
                <c:ptCount val="30"/>
                <c:pt idx="0" formatCode="General">
                  <c:v>17663</c:v>
                </c:pt>
                <c:pt idx="1">
                  <c:v>16433</c:v>
                </c:pt>
                <c:pt idx="2">
                  <c:v>12739</c:v>
                </c:pt>
                <c:pt idx="3">
                  <c:v>5746</c:v>
                </c:pt>
                <c:pt idx="4">
                  <c:v>4745</c:v>
                </c:pt>
                <c:pt idx="5">
                  <c:v>2583</c:v>
                </c:pt>
                <c:pt idx="7">
                  <c:v>2715</c:v>
                </c:pt>
                <c:pt idx="8">
                  <c:v>2468</c:v>
                </c:pt>
                <c:pt idx="9">
                  <c:v>2070</c:v>
                </c:pt>
                <c:pt idx="10">
                  <c:v>2445</c:v>
                </c:pt>
                <c:pt idx="11">
                  <c:v>2441</c:v>
                </c:pt>
                <c:pt idx="12">
                  <c:v>3454</c:v>
                </c:pt>
                <c:pt idx="13">
                  <c:v>1654</c:v>
                </c:pt>
                <c:pt idx="14">
                  <c:v>2058</c:v>
                </c:pt>
                <c:pt idx="15">
                  <c:v>1501</c:v>
                </c:pt>
                <c:pt idx="16">
                  <c:v>1426</c:v>
                </c:pt>
                <c:pt idx="17">
                  <c:v>1346</c:v>
                </c:pt>
                <c:pt idx="18">
                  <c:v>1252</c:v>
                </c:pt>
                <c:pt idx="19" formatCode="General">
                  <c:v>1152</c:v>
                </c:pt>
                <c:pt idx="20" formatCode="General">
                  <c:v>1231</c:v>
                </c:pt>
                <c:pt idx="21">
                  <c:v>981</c:v>
                </c:pt>
                <c:pt idx="22">
                  <c:v>1014</c:v>
                </c:pt>
                <c:pt idx="23">
                  <c:v>777</c:v>
                </c:pt>
                <c:pt idx="24">
                  <c:v>480</c:v>
                </c:pt>
                <c:pt idx="25">
                  <c:v>453</c:v>
                </c:pt>
                <c:pt idx="26">
                  <c:v>427</c:v>
                </c:pt>
                <c:pt idx="27">
                  <c:v>340</c:v>
                </c:pt>
                <c:pt idx="28" formatCode="General">
                  <c:v>231</c:v>
                </c:pt>
                <c:pt idx="29">
                  <c:v>270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A1B-2541-99C8-9CF33B9F3EAE}"/>
            </c:ext>
          </c:extLst>
        </c:ser>
        <c:ser>
          <c:idx val="2"/>
          <c:order val="2"/>
          <c:tx>
            <c:strRef>
              <c:f>'Elbe_X-sec (Savenije)'!$E$3</c:f>
              <c:strCache>
                <c:ptCount val="1"/>
                <c:pt idx="0">
                  <c:v>Depth, h (m)</c:v>
                </c:pt>
              </c:strCache>
            </c:strRef>
          </c:tx>
          <c:spPr>
            <a:ln w="28575">
              <a:noFill/>
            </a:ln>
          </c:spPr>
          <c:xVal>
            <c:numRef>
              <c:f>'Elbe_X-sec (Savenije)'!$B$4:$B$33</c:f>
              <c:numCache>
                <c:formatCode>0</c:formatCode>
                <c:ptCount val="30"/>
                <c:pt idx="0" formatCode="General">
                  <c:v>0</c:v>
                </c:pt>
                <c:pt idx="1">
                  <c:v>3000</c:v>
                </c:pt>
                <c:pt idx="2">
                  <c:v>8799.9999999999545</c:v>
                </c:pt>
                <c:pt idx="3">
                  <c:v>23000</c:v>
                </c:pt>
                <c:pt idx="4">
                  <c:v>24000</c:v>
                </c:pt>
                <c:pt idx="5">
                  <c:v>30500</c:v>
                </c:pt>
                <c:pt idx="6">
                  <c:v>31000</c:v>
                </c:pt>
                <c:pt idx="7">
                  <c:v>34000</c:v>
                </c:pt>
                <c:pt idx="8">
                  <c:v>38000</c:v>
                </c:pt>
                <c:pt idx="9">
                  <c:v>41000</c:v>
                </c:pt>
                <c:pt idx="10">
                  <c:v>42600</c:v>
                </c:pt>
                <c:pt idx="11">
                  <c:v>45600</c:v>
                </c:pt>
                <c:pt idx="12">
                  <c:v>50500</c:v>
                </c:pt>
                <c:pt idx="13">
                  <c:v>54000</c:v>
                </c:pt>
                <c:pt idx="14">
                  <c:v>57000</c:v>
                </c:pt>
                <c:pt idx="15">
                  <c:v>59650</c:v>
                </c:pt>
                <c:pt idx="16">
                  <c:v>60200</c:v>
                </c:pt>
                <c:pt idx="17">
                  <c:v>66400</c:v>
                </c:pt>
                <c:pt idx="18">
                  <c:v>72200</c:v>
                </c:pt>
                <c:pt idx="19">
                  <c:v>75000</c:v>
                </c:pt>
                <c:pt idx="20">
                  <c:v>75700</c:v>
                </c:pt>
                <c:pt idx="21">
                  <c:v>81500</c:v>
                </c:pt>
                <c:pt idx="22">
                  <c:v>82400</c:v>
                </c:pt>
                <c:pt idx="23">
                  <c:v>86000</c:v>
                </c:pt>
                <c:pt idx="24">
                  <c:v>100300</c:v>
                </c:pt>
                <c:pt idx="25">
                  <c:v>118000</c:v>
                </c:pt>
                <c:pt idx="26">
                  <c:v>121700</c:v>
                </c:pt>
                <c:pt idx="27">
                  <c:v>128300.00000000001</c:v>
                </c:pt>
                <c:pt idx="28">
                  <c:v>138000</c:v>
                </c:pt>
                <c:pt idx="29">
                  <c:v>141000</c:v>
                </c:pt>
              </c:numCache>
            </c:numRef>
          </c:xVal>
          <c:yVal>
            <c:numRef>
              <c:f>'Elbe_X-sec (Savenije)'!$E$4:$E$33</c:f>
              <c:numCache>
                <c:formatCode>0.00</c:formatCode>
                <c:ptCount val="30"/>
                <c:pt idx="4">
                  <c:v>6.217070600632244</c:v>
                </c:pt>
                <c:pt idx="7">
                  <c:v>9.2696132596685086</c:v>
                </c:pt>
                <c:pt idx="9">
                  <c:v>10.416908212560386</c:v>
                </c:pt>
                <c:pt idx="11">
                  <c:v>8.5346169602621877</c:v>
                </c:pt>
                <c:pt idx="13">
                  <c:v>12.515114873035067</c:v>
                </c:pt>
                <c:pt idx="15">
                  <c:v>12.225183211192538</c:v>
                </c:pt>
                <c:pt idx="18">
                  <c:v>11.281948881789138</c:v>
                </c:pt>
                <c:pt idx="19">
                  <c:v>11.935763888888889</c:v>
                </c:pt>
                <c:pt idx="22">
                  <c:v>11.587771203155819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A1B-2541-99C8-9CF33B9F3EAE}"/>
            </c:ext>
          </c:extLst>
        </c:ser>
        <c:ser>
          <c:idx val="3"/>
          <c:order val="3"/>
          <c:tx>
            <c:strRef>
              <c:f>'Elbe_X-sec (Savenije)'!$G$3</c:f>
              <c:strCache>
                <c:ptCount val="1"/>
                <c:pt idx="0">
                  <c:v>Fit Width</c:v>
                </c:pt>
              </c:strCache>
            </c:strRef>
          </c:tx>
          <c:spPr>
            <a:ln w="285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'Elbe_X-sec (Savenije)'!$B$4:$B$33</c:f>
              <c:numCache>
                <c:formatCode>0</c:formatCode>
                <c:ptCount val="30"/>
                <c:pt idx="0" formatCode="General">
                  <c:v>0</c:v>
                </c:pt>
                <c:pt idx="1">
                  <c:v>3000</c:v>
                </c:pt>
                <c:pt idx="2">
                  <c:v>8799.9999999999545</c:v>
                </c:pt>
                <c:pt idx="3">
                  <c:v>23000</c:v>
                </c:pt>
                <c:pt idx="4">
                  <c:v>24000</c:v>
                </c:pt>
                <c:pt idx="5">
                  <c:v>30500</c:v>
                </c:pt>
                <c:pt idx="6">
                  <c:v>31000</c:v>
                </c:pt>
                <c:pt idx="7">
                  <c:v>34000</c:v>
                </c:pt>
                <c:pt idx="8">
                  <c:v>38000</c:v>
                </c:pt>
                <c:pt idx="9">
                  <c:v>41000</c:v>
                </c:pt>
                <c:pt idx="10">
                  <c:v>42600</c:v>
                </c:pt>
                <c:pt idx="11">
                  <c:v>45600</c:v>
                </c:pt>
                <c:pt idx="12">
                  <c:v>50500</c:v>
                </c:pt>
                <c:pt idx="13">
                  <c:v>54000</c:v>
                </c:pt>
                <c:pt idx="14">
                  <c:v>57000</c:v>
                </c:pt>
                <c:pt idx="15">
                  <c:v>59650</c:v>
                </c:pt>
                <c:pt idx="16">
                  <c:v>60200</c:v>
                </c:pt>
                <c:pt idx="17">
                  <c:v>66400</c:v>
                </c:pt>
                <c:pt idx="18">
                  <c:v>72200</c:v>
                </c:pt>
                <c:pt idx="19">
                  <c:v>75000</c:v>
                </c:pt>
                <c:pt idx="20">
                  <c:v>75700</c:v>
                </c:pt>
                <c:pt idx="21">
                  <c:v>81500</c:v>
                </c:pt>
                <c:pt idx="22">
                  <c:v>82400</c:v>
                </c:pt>
                <c:pt idx="23">
                  <c:v>86000</c:v>
                </c:pt>
                <c:pt idx="24">
                  <c:v>100300</c:v>
                </c:pt>
                <c:pt idx="25">
                  <c:v>118000</c:v>
                </c:pt>
                <c:pt idx="26">
                  <c:v>121700</c:v>
                </c:pt>
                <c:pt idx="27">
                  <c:v>128300.00000000001</c:v>
                </c:pt>
                <c:pt idx="28">
                  <c:v>138000</c:v>
                </c:pt>
                <c:pt idx="29">
                  <c:v>141000</c:v>
                </c:pt>
              </c:numCache>
            </c:numRef>
          </c:xVal>
          <c:yVal>
            <c:numRef>
              <c:f>'Elbe_X-sec (Savenije)'!$G$4:$G$33</c:f>
              <c:numCache>
                <c:formatCode>0</c:formatCode>
                <c:ptCount val="30"/>
                <c:pt idx="0">
                  <c:v>20000</c:v>
                </c:pt>
                <c:pt idx="1">
                  <c:v>16580.582363608006</c:v>
                </c:pt>
                <c:pt idx="2">
                  <c:v>11538.996207609765</c:v>
                </c:pt>
                <c:pt idx="3">
                  <c:v>4750.4163819091627</c:v>
                </c:pt>
                <c:pt idx="4">
                  <c:v>4462.6032029685966</c:v>
                </c:pt>
                <c:pt idx="5">
                  <c:v>2910.187254763021</c:v>
                </c:pt>
                <c:pt idx="6">
                  <c:v>2881.2304077570766</c:v>
                </c:pt>
                <c:pt idx="7">
                  <c:v>2713.4406111100975</c:v>
                </c:pt>
                <c:pt idx="8">
                  <c:v>2504.8213830650739</c:v>
                </c:pt>
                <c:pt idx="9">
                  <c:v>2358.9519415341324</c:v>
                </c:pt>
                <c:pt idx="10">
                  <c:v>2284.6604821843093</c:v>
                </c:pt>
                <c:pt idx="11">
                  <c:v>2151.6122134026709</c:v>
                </c:pt>
                <c:pt idx="12">
                  <c:v>1950.7568545850788</c:v>
                </c:pt>
                <c:pt idx="13">
                  <c:v>1818.8736353542938</c:v>
                </c:pt>
                <c:pt idx="14">
                  <c:v>1712.950680848124</c:v>
                </c:pt>
                <c:pt idx="15">
                  <c:v>1624.5281880843045</c:v>
                </c:pt>
                <c:pt idx="16">
                  <c:v>1606.7563025851068</c:v>
                </c:pt>
                <c:pt idx="17">
                  <c:v>1419.3761269149888</c:v>
                </c:pt>
                <c:pt idx="18">
                  <c:v>1263.9192735577267</c:v>
                </c:pt>
                <c:pt idx="19">
                  <c:v>1195.08513775499</c:v>
                </c:pt>
                <c:pt idx="20">
                  <c:v>1178.4705195252398</c:v>
                </c:pt>
                <c:pt idx="21">
                  <c:v>1049.3987990237265</c:v>
                </c:pt>
                <c:pt idx="22">
                  <c:v>1030.6786078047041</c:v>
                </c:pt>
                <c:pt idx="23">
                  <c:v>959.07828821395765</c:v>
                </c:pt>
                <c:pt idx="24">
                  <c:v>720.51966370147954</c:v>
                </c:pt>
                <c:pt idx="25">
                  <c:v>505.71471543939538</c:v>
                </c:pt>
                <c:pt idx="26">
                  <c:v>469.64294138756776</c:v>
                </c:pt>
                <c:pt idx="27">
                  <c:v>411.56736258758485</c:v>
                </c:pt>
                <c:pt idx="28">
                  <c:v>338.99071133423575</c:v>
                </c:pt>
                <c:pt idx="29">
                  <c:v>319.24942914907928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A1B-2541-99C8-9CF33B9F3EAE}"/>
            </c:ext>
          </c:extLst>
        </c:ser>
        <c:ser>
          <c:idx val="4"/>
          <c:order val="4"/>
          <c:tx>
            <c:strRef>
              <c:f>'Elbe_X-sec (Savenije)'!$F$3</c:f>
              <c:strCache>
                <c:ptCount val="1"/>
                <c:pt idx="0">
                  <c:v>Fit Area</c:v>
                </c:pt>
              </c:strCache>
            </c:strRef>
          </c:tx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'Elbe_X-sec (Savenije)'!$B$4:$B$33</c:f>
              <c:numCache>
                <c:formatCode>0</c:formatCode>
                <c:ptCount val="30"/>
                <c:pt idx="0" formatCode="General">
                  <c:v>0</c:v>
                </c:pt>
                <c:pt idx="1">
                  <c:v>3000</c:v>
                </c:pt>
                <c:pt idx="2">
                  <c:v>8799.9999999999545</c:v>
                </c:pt>
                <c:pt idx="3">
                  <c:v>23000</c:v>
                </c:pt>
                <c:pt idx="4">
                  <c:v>24000</c:v>
                </c:pt>
                <c:pt idx="5">
                  <c:v>30500</c:v>
                </c:pt>
                <c:pt idx="6">
                  <c:v>31000</c:v>
                </c:pt>
                <c:pt idx="7">
                  <c:v>34000</c:v>
                </c:pt>
                <c:pt idx="8">
                  <c:v>38000</c:v>
                </c:pt>
                <c:pt idx="9">
                  <c:v>41000</c:v>
                </c:pt>
                <c:pt idx="10">
                  <c:v>42600</c:v>
                </c:pt>
                <c:pt idx="11">
                  <c:v>45600</c:v>
                </c:pt>
                <c:pt idx="12">
                  <c:v>50500</c:v>
                </c:pt>
                <c:pt idx="13">
                  <c:v>54000</c:v>
                </c:pt>
                <c:pt idx="14">
                  <c:v>57000</c:v>
                </c:pt>
                <c:pt idx="15">
                  <c:v>59650</c:v>
                </c:pt>
                <c:pt idx="16">
                  <c:v>60200</c:v>
                </c:pt>
                <c:pt idx="17">
                  <c:v>66400</c:v>
                </c:pt>
                <c:pt idx="18">
                  <c:v>72200</c:v>
                </c:pt>
                <c:pt idx="19">
                  <c:v>75000</c:v>
                </c:pt>
                <c:pt idx="20">
                  <c:v>75700</c:v>
                </c:pt>
                <c:pt idx="21">
                  <c:v>81500</c:v>
                </c:pt>
                <c:pt idx="22">
                  <c:v>82400</c:v>
                </c:pt>
                <c:pt idx="23">
                  <c:v>86000</c:v>
                </c:pt>
                <c:pt idx="24">
                  <c:v>100300</c:v>
                </c:pt>
                <c:pt idx="25">
                  <c:v>118000</c:v>
                </c:pt>
                <c:pt idx="26">
                  <c:v>121700</c:v>
                </c:pt>
                <c:pt idx="27">
                  <c:v>128300.00000000001</c:v>
                </c:pt>
                <c:pt idx="28">
                  <c:v>138000</c:v>
                </c:pt>
                <c:pt idx="29">
                  <c:v>141000</c:v>
                </c:pt>
              </c:numCache>
            </c:numRef>
          </c:xVal>
          <c:yVal>
            <c:numRef>
              <c:f>'Elbe_X-sec (Savenije)'!$F$4:$F$33</c:f>
              <c:numCache>
                <c:formatCode>0</c:formatCode>
                <c:ptCount val="30"/>
                <c:pt idx="0">
                  <c:v>43000</c:v>
                </c:pt>
                <c:pt idx="1">
                  <c:v>41089.210559536223</c:v>
                </c:pt>
                <c:pt idx="2">
                  <c:v>37632.452718846769</c:v>
                </c:pt>
                <c:pt idx="3">
                  <c:v>30347.53415366905</c:v>
                </c:pt>
                <c:pt idx="4">
                  <c:v>29891.188921151785</c:v>
                </c:pt>
                <c:pt idx="5">
                  <c:v>27087.67706370739</c:v>
                </c:pt>
                <c:pt idx="6">
                  <c:v>26883.242739165824</c:v>
                </c:pt>
                <c:pt idx="7">
                  <c:v>25688.633056574603</c:v>
                </c:pt>
                <c:pt idx="8">
                  <c:v>24177.985762938468</c:v>
                </c:pt>
                <c:pt idx="9">
                  <c:v>23103.589486484834</c:v>
                </c:pt>
                <c:pt idx="10">
                  <c:v>22550.236872991019</c:v>
                </c:pt>
                <c:pt idx="11">
                  <c:v>21548.172814924321</c:v>
                </c:pt>
                <c:pt idx="12">
                  <c:v>20006.327540494276</c:v>
                </c:pt>
                <c:pt idx="13">
                  <c:v>18973.02621367931</c:v>
                </c:pt>
                <c:pt idx="14">
                  <c:v>18129.92253594115</c:v>
                </c:pt>
                <c:pt idx="15">
                  <c:v>17416.399056917155</c:v>
                </c:pt>
                <c:pt idx="16">
                  <c:v>17271.865457859247</c:v>
                </c:pt>
                <c:pt idx="17">
                  <c:v>15723.234292445572</c:v>
                </c:pt>
                <c:pt idx="18">
                  <c:v>14400.46822609206</c:v>
                </c:pt>
                <c:pt idx="19">
                  <c:v>13802.317037396364</c:v>
                </c:pt>
                <c:pt idx="20">
                  <c:v>13656.702390275397</c:v>
                </c:pt>
                <c:pt idx="21">
                  <c:v>12507.789757915489</c:v>
                </c:pt>
                <c:pt idx="22">
                  <c:v>12338.386634823437</c:v>
                </c:pt>
                <c:pt idx="23">
                  <c:v>11683.409133302386</c:v>
                </c:pt>
                <c:pt idx="24">
                  <c:v>9407.461452952497</c:v>
                </c:pt>
                <c:pt idx="25">
                  <c:v>7194.5322500907823</c:v>
                </c:pt>
                <c:pt idx="26">
                  <c:v>6802.2995338156206</c:v>
                </c:pt>
                <c:pt idx="27">
                  <c:v>6154.9751468849372</c:v>
                </c:pt>
                <c:pt idx="28">
                  <c:v>5313.713994649398</c:v>
                </c:pt>
                <c:pt idx="29">
                  <c:v>5077.5886785884522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A1B-2541-99C8-9CF33B9F3EAE}"/>
            </c:ext>
          </c:extLst>
        </c:ser>
        <c:ser>
          <c:idx val="5"/>
          <c:order val="5"/>
          <c:tx>
            <c:strRef>
              <c:f>'Elbe_X-sec (Savenije)'!$H$3</c:f>
              <c:strCache>
                <c:ptCount val="1"/>
                <c:pt idx="0">
                  <c:v>Fit Depth</c:v>
                </c:pt>
              </c:strCache>
            </c:strRef>
          </c:tx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'Elbe_X-sec (Savenije)'!$B$4:$B$33</c:f>
              <c:numCache>
                <c:formatCode>0</c:formatCode>
                <c:ptCount val="30"/>
                <c:pt idx="0" formatCode="General">
                  <c:v>0</c:v>
                </c:pt>
                <c:pt idx="1">
                  <c:v>3000</c:v>
                </c:pt>
                <c:pt idx="2">
                  <c:v>8799.9999999999545</c:v>
                </c:pt>
                <c:pt idx="3">
                  <c:v>23000</c:v>
                </c:pt>
                <c:pt idx="4">
                  <c:v>24000</c:v>
                </c:pt>
                <c:pt idx="5">
                  <c:v>30500</c:v>
                </c:pt>
                <c:pt idx="6">
                  <c:v>31000</c:v>
                </c:pt>
                <c:pt idx="7">
                  <c:v>34000</c:v>
                </c:pt>
                <c:pt idx="8">
                  <c:v>38000</c:v>
                </c:pt>
                <c:pt idx="9">
                  <c:v>41000</c:v>
                </c:pt>
                <c:pt idx="10">
                  <c:v>42600</c:v>
                </c:pt>
                <c:pt idx="11">
                  <c:v>45600</c:v>
                </c:pt>
                <c:pt idx="12">
                  <c:v>50500</c:v>
                </c:pt>
                <c:pt idx="13">
                  <c:v>54000</c:v>
                </c:pt>
                <c:pt idx="14">
                  <c:v>57000</c:v>
                </c:pt>
                <c:pt idx="15">
                  <c:v>59650</c:v>
                </c:pt>
                <c:pt idx="16">
                  <c:v>60200</c:v>
                </c:pt>
                <c:pt idx="17">
                  <c:v>66400</c:v>
                </c:pt>
                <c:pt idx="18">
                  <c:v>72200</c:v>
                </c:pt>
                <c:pt idx="19">
                  <c:v>75000</c:v>
                </c:pt>
                <c:pt idx="20">
                  <c:v>75700</c:v>
                </c:pt>
                <c:pt idx="21">
                  <c:v>81500</c:v>
                </c:pt>
                <c:pt idx="22">
                  <c:v>82400</c:v>
                </c:pt>
                <c:pt idx="23">
                  <c:v>86000</c:v>
                </c:pt>
                <c:pt idx="24">
                  <c:v>100300</c:v>
                </c:pt>
                <c:pt idx="25">
                  <c:v>118000</c:v>
                </c:pt>
                <c:pt idx="26">
                  <c:v>121700</c:v>
                </c:pt>
                <c:pt idx="27">
                  <c:v>128300.00000000001</c:v>
                </c:pt>
                <c:pt idx="28">
                  <c:v>138000</c:v>
                </c:pt>
                <c:pt idx="29">
                  <c:v>141000</c:v>
                </c:pt>
              </c:numCache>
            </c:numRef>
          </c:xVal>
          <c:yVal>
            <c:numRef>
              <c:f>'Elbe_X-sec (Savenije)'!$H$4:$H$33</c:f>
              <c:numCache>
                <c:formatCode>0.00</c:formatCode>
                <c:ptCount val="30"/>
                <c:pt idx="0">
                  <c:v>2.15</c:v>
                </c:pt>
                <c:pt idx="1">
                  <c:v>2.4781524350870288</c:v>
                </c:pt>
                <c:pt idx="2">
                  <c:v>3.2613281122346525</c:v>
                </c:pt>
                <c:pt idx="3">
                  <c:v>6.388394556157321</c:v>
                </c:pt>
                <c:pt idx="4">
                  <c:v>6.6981507343668101</c:v>
                </c:pt>
                <c:pt idx="5">
                  <c:v>9.3078811404227526</c:v>
                </c:pt>
                <c:pt idx="6">
                  <c:v>9.3304730738606079</c:v>
                </c:pt>
                <c:pt idx="7">
                  <c:v>9.4671808741246455</c:v>
                </c:pt>
                <c:pt idx="8">
                  <c:v>9.6525787932042491</c:v>
                </c:pt>
                <c:pt idx="9">
                  <c:v>9.7940060073710242</c:v>
                </c:pt>
                <c:pt idx="10">
                  <c:v>9.8702792160309425</c:v>
                </c:pt>
                <c:pt idx="11">
                  <c:v>10.014896123333919</c:v>
                </c:pt>
                <c:pt idx="12">
                  <c:v>10.255674608278936</c:v>
                </c:pt>
                <c:pt idx="13">
                  <c:v>10.431195353482378</c:v>
                </c:pt>
                <c:pt idx="14">
                  <c:v>10.584030666291326</c:v>
                </c:pt>
                <c:pt idx="15">
                  <c:v>10.720896802323344</c:v>
                </c:pt>
                <c:pt idx="16">
                  <c:v>10.749524013112989</c:v>
                </c:pt>
                <c:pt idx="17">
                  <c:v>11.077567104513721</c:v>
                </c:pt>
                <c:pt idx="18">
                  <c:v>11.393503151160193</c:v>
                </c:pt>
                <c:pt idx="19">
                  <c:v>11.549233273308467</c:v>
                </c:pt>
                <c:pt idx="20">
                  <c:v>11.58849726319599</c:v>
                </c:pt>
                <c:pt idx="21">
                  <c:v>11.919005214749339</c:v>
                </c:pt>
                <c:pt idx="22">
                  <c:v>11.971129061370165</c:v>
                </c:pt>
                <c:pt idx="23">
                  <c:v>12.181913903045183</c:v>
                </c:pt>
                <c:pt idx="24">
                  <c:v>13.056495092200743</c:v>
                </c:pt>
                <c:pt idx="25">
                  <c:v>14.226464111964273</c:v>
                </c:pt>
                <c:pt idx="26">
                  <c:v>14.483981200096641</c:v>
                </c:pt>
                <c:pt idx="27">
                  <c:v>14.954964135610021</c:v>
                </c:pt>
                <c:pt idx="28">
                  <c:v>15.675102051425293</c:v>
                </c:pt>
                <c:pt idx="29">
                  <c:v>15.904769797465732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0A1B-2541-99C8-9CF33B9F3E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9717288"/>
        <c:axId val="2107677480"/>
      </c:scatterChart>
      <c:valAx>
        <c:axId val="21097172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07677480"/>
        <c:crosses val="autoZero"/>
        <c:crossBetween val="midCat"/>
      </c:valAx>
      <c:valAx>
        <c:axId val="2107677480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09717288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ayout>
        <c:manualLayout>
          <c:xMode val="edge"/>
          <c:yMode val="edge"/>
          <c:x val="0.83694658680485501"/>
          <c:y val="0.384323176080485"/>
          <c:w val="0.163053321037573"/>
          <c:h val="0.326369385203573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Pangani </a:t>
            </a:r>
            <a:r>
              <a:rPr lang="en-US"/>
              <a:t>Estuary</a:t>
            </a:r>
          </a:p>
        </c:rich>
      </c:tx>
      <c:layout>
        <c:manualLayout>
          <c:xMode val="edge"/>
          <c:yMode val="edge"/>
          <c:x val="0.242091123224981"/>
          <c:y val="2.70727436093936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362020773044399"/>
          <c:y val="0.189859161334722"/>
          <c:w val="0.65549731924535104"/>
          <c:h val="0.651058270705409"/>
        </c:manualLayout>
      </c:layout>
      <c:scatterChart>
        <c:scatterStyle val="lineMarker"/>
        <c:varyColors val="0"/>
        <c:ser>
          <c:idx val="0"/>
          <c:order val="0"/>
          <c:tx>
            <c:strRef>
              <c:f>'Pangani_X-sec'!$C$3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xVal>
            <c:numRef>
              <c:f>'Pangani_X-sec'!$B$4:$B$30</c:f>
              <c:numCache>
                <c:formatCode>0</c:formatCode>
                <c:ptCount val="27"/>
                <c:pt idx="0">
                  <c:v>0</c:v>
                </c:pt>
                <c:pt idx="1">
                  <c:v>987.37699999999995</c:v>
                </c:pt>
                <c:pt idx="2">
                  <c:v>2098.1799999999998</c:v>
                </c:pt>
                <c:pt idx="3">
                  <c:v>2962.13</c:v>
                </c:pt>
                <c:pt idx="4">
                  <c:v>3100</c:v>
                </c:pt>
                <c:pt idx="5">
                  <c:v>3516.48</c:v>
                </c:pt>
                <c:pt idx="6">
                  <c:v>6047.69</c:v>
                </c:pt>
                <c:pt idx="7">
                  <c:v>6637.3600000000006</c:v>
                </c:pt>
                <c:pt idx="8">
                  <c:v>10244</c:v>
                </c:pt>
                <c:pt idx="9">
                  <c:v>10984.6</c:v>
                </c:pt>
                <c:pt idx="10">
                  <c:v>11252.7</c:v>
                </c:pt>
                <c:pt idx="11">
                  <c:v>14637.4</c:v>
                </c:pt>
                <c:pt idx="12">
                  <c:v>14995.8</c:v>
                </c:pt>
                <c:pt idx="13">
                  <c:v>17094</c:v>
                </c:pt>
                <c:pt idx="14">
                  <c:v>17406.600000000002</c:v>
                </c:pt>
                <c:pt idx="15">
                  <c:v>18389.900000000001</c:v>
                </c:pt>
                <c:pt idx="16">
                  <c:v>18945.3</c:v>
                </c:pt>
                <c:pt idx="17">
                  <c:v>21186.800000000003</c:v>
                </c:pt>
                <c:pt idx="18">
                  <c:v>22092.6</c:v>
                </c:pt>
                <c:pt idx="19">
                  <c:v>24005.599999999999</c:v>
                </c:pt>
                <c:pt idx="20">
                  <c:v>27029.5</c:v>
                </c:pt>
                <c:pt idx="21">
                  <c:v>29065.9</c:v>
                </c:pt>
                <c:pt idx="22">
                  <c:v>31040.7</c:v>
                </c:pt>
                <c:pt idx="23">
                  <c:v>35051.9</c:v>
                </c:pt>
                <c:pt idx="24">
                  <c:v>37026.6</c:v>
                </c:pt>
                <c:pt idx="25">
                  <c:v>41099.599999999999</c:v>
                </c:pt>
                <c:pt idx="26">
                  <c:v>43136</c:v>
                </c:pt>
              </c:numCache>
            </c:numRef>
          </c:xVal>
          <c:yVal>
            <c:numRef>
              <c:f>'Pangani_X-sec'!$C$4:$C$30</c:f>
              <c:numCache>
                <c:formatCode>0</c:formatCode>
                <c:ptCount val="27"/>
                <c:pt idx="0">
                  <c:v>15382</c:v>
                </c:pt>
                <c:pt idx="3">
                  <c:v>1046.56</c:v>
                </c:pt>
                <c:pt idx="8">
                  <c:v>453.029</c:v>
                </c:pt>
                <c:pt idx="15">
                  <c:v>253.024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686-0644-9132-1F340BB17DB8}"/>
            </c:ext>
          </c:extLst>
        </c:ser>
        <c:ser>
          <c:idx val="1"/>
          <c:order val="1"/>
          <c:tx>
            <c:strRef>
              <c:f>'Pangani_X-sec'!$D$3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'Pangani_X-sec'!$B$4:$B$30</c:f>
              <c:numCache>
                <c:formatCode>0</c:formatCode>
                <c:ptCount val="27"/>
                <c:pt idx="0">
                  <c:v>0</c:v>
                </c:pt>
                <c:pt idx="1">
                  <c:v>987.37699999999995</c:v>
                </c:pt>
                <c:pt idx="2">
                  <c:v>2098.1799999999998</c:v>
                </c:pt>
                <c:pt idx="3">
                  <c:v>2962.13</c:v>
                </c:pt>
                <c:pt idx="4">
                  <c:v>3100</c:v>
                </c:pt>
                <c:pt idx="5">
                  <c:v>3516.48</c:v>
                </c:pt>
                <c:pt idx="6">
                  <c:v>6047.69</c:v>
                </c:pt>
                <c:pt idx="7">
                  <c:v>6637.3600000000006</c:v>
                </c:pt>
                <c:pt idx="8">
                  <c:v>10244</c:v>
                </c:pt>
                <c:pt idx="9">
                  <c:v>10984.6</c:v>
                </c:pt>
                <c:pt idx="10">
                  <c:v>11252.7</c:v>
                </c:pt>
                <c:pt idx="11">
                  <c:v>14637.4</c:v>
                </c:pt>
                <c:pt idx="12">
                  <c:v>14995.8</c:v>
                </c:pt>
                <c:pt idx="13">
                  <c:v>17094</c:v>
                </c:pt>
                <c:pt idx="14">
                  <c:v>17406.600000000002</c:v>
                </c:pt>
                <c:pt idx="15">
                  <c:v>18389.900000000001</c:v>
                </c:pt>
                <c:pt idx="16">
                  <c:v>18945.3</c:v>
                </c:pt>
                <c:pt idx="17">
                  <c:v>21186.800000000003</c:v>
                </c:pt>
                <c:pt idx="18">
                  <c:v>22092.6</c:v>
                </c:pt>
                <c:pt idx="19">
                  <c:v>24005.599999999999</c:v>
                </c:pt>
                <c:pt idx="20">
                  <c:v>27029.5</c:v>
                </c:pt>
                <c:pt idx="21">
                  <c:v>29065.9</c:v>
                </c:pt>
                <c:pt idx="22">
                  <c:v>31040.7</c:v>
                </c:pt>
                <c:pt idx="23">
                  <c:v>35051.9</c:v>
                </c:pt>
                <c:pt idx="24">
                  <c:v>37026.6</c:v>
                </c:pt>
                <c:pt idx="25">
                  <c:v>41099.599999999999</c:v>
                </c:pt>
                <c:pt idx="26">
                  <c:v>43136</c:v>
                </c:pt>
              </c:numCache>
            </c:numRef>
          </c:xVal>
          <c:yVal>
            <c:numRef>
              <c:f>'Pangani_X-sec'!$D$4:$D$30</c:f>
              <c:numCache>
                <c:formatCode>0</c:formatCode>
                <c:ptCount val="27"/>
                <c:pt idx="0">
                  <c:v>2796.66</c:v>
                </c:pt>
                <c:pt idx="1">
                  <c:v>1400.38</c:v>
                </c:pt>
                <c:pt idx="2">
                  <c:v>524.04399999999998</c:v>
                </c:pt>
                <c:pt idx="3">
                  <c:v>292.68700000000001</c:v>
                </c:pt>
                <c:pt idx="6">
                  <c:v>226.846</c:v>
                </c:pt>
                <c:pt idx="9">
                  <c:v>157.626</c:v>
                </c:pt>
                <c:pt idx="12">
                  <c:v>122.16800000000001</c:v>
                </c:pt>
                <c:pt idx="13">
                  <c:v>109.52800000000001</c:v>
                </c:pt>
                <c:pt idx="16">
                  <c:v>84.889499999999998</c:v>
                </c:pt>
                <c:pt idx="18">
                  <c:v>73.385900000000007</c:v>
                </c:pt>
                <c:pt idx="19">
                  <c:v>73.385900000000007</c:v>
                </c:pt>
                <c:pt idx="20">
                  <c:v>52.883499999999998</c:v>
                </c:pt>
                <c:pt idx="21">
                  <c:v>56.877499999999998</c:v>
                </c:pt>
                <c:pt idx="22">
                  <c:v>36.746600000000001</c:v>
                </c:pt>
                <c:pt idx="23">
                  <c:v>28.480399999999999</c:v>
                </c:pt>
                <c:pt idx="24">
                  <c:v>28.480399999999999</c:v>
                </c:pt>
                <c:pt idx="25">
                  <c:v>27.462199999999999</c:v>
                </c:pt>
                <c:pt idx="26">
                  <c:v>17.7424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686-0644-9132-1F340BB17DB8}"/>
            </c:ext>
          </c:extLst>
        </c:ser>
        <c:ser>
          <c:idx val="2"/>
          <c:order val="2"/>
          <c:tx>
            <c:strRef>
              <c:f>'Pangani_X-sec'!$E$3</c:f>
              <c:strCache>
                <c:ptCount val="1"/>
                <c:pt idx="0">
                  <c:v>Depth, h (m)</c:v>
                </c:pt>
              </c:strCache>
            </c:strRef>
          </c:tx>
          <c:spPr>
            <a:ln w="28575">
              <a:noFill/>
            </a:ln>
          </c:spPr>
          <c:xVal>
            <c:numRef>
              <c:f>'Pangani_X-sec'!$B$4:$B$30</c:f>
              <c:numCache>
                <c:formatCode>0</c:formatCode>
                <c:ptCount val="27"/>
                <c:pt idx="0">
                  <c:v>0</c:v>
                </c:pt>
                <c:pt idx="1">
                  <c:v>987.37699999999995</c:v>
                </c:pt>
                <c:pt idx="2">
                  <c:v>2098.1799999999998</c:v>
                </c:pt>
                <c:pt idx="3">
                  <c:v>2962.13</c:v>
                </c:pt>
                <c:pt idx="4">
                  <c:v>3100</c:v>
                </c:pt>
                <c:pt idx="5">
                  <c:v>3516.48</c:v>
                </c:pt>
                <c:pt idx="6">
                  <c:v>6047.69</c:v>
                </c:pt>
                <c:pt idx="7">
                  <c:v>6637.3600000000006</c:v>
                </c:pt>
                <c:pt idx="8">
                  <c:v>10244</c:v>
                </c:pt>
                <c:pt idx="9">
                  <c:v>10984.6</c:v>
                </c:pt>
                <c:pt idx="10">
                  <c:v>11252.7</c:v>
                </c:pt>
                <c:pt idx="11">
                  <c:v>14637.4</c:v>
                </c:pt>
                <c:pt idx="12">
                  <c:v>14995.8</c:v>
                </c:pt>
                <c:pt idx="13">
                  <c:v>17094</c:v>
                </c:pt>
                <c:pt idx="14">
                  <c:v>17406.600000000002</c:v>
                </c:pt>
                <c:pt idx="15">
                  <c:v>18389.900000000001</c:v>
                </c:pt>
                <c:pt idx="16">
                  <c:v>18945.3</c:v>
                </c:pt>
                <c:pt idx="17">
                  <c:v>21186.800000000003</c:v>
                </c:pt>
                <c:pt idx="18">
                  <c:v>22092.6</c:v>
                </c:pt>
                <c:pt idx="19">
                  <c:v>24005.599999999999</c:v>
                </c:pt>
                <c:pt idx="20">
                  <c:v>27029.5</c:v>
                </c:pt>
                <c:pt idx="21">
                  <c:v>29065.9</c:v>
                </c:pt>
                <c:pt idx="22">
                  <c:v>31040.7</c:v>
                </c:pt>
                <c:pt idx="23">
                  <c:v>35051.9</c:v>
                </c:pt>
                <c:pt idx="24">
                  <c:v>37026.6</c:v>
                </c:pt>
                <c:pt idx="25">
                  <c:v>41099.599999999999</c:v>
                </c:pt>
                <c:pt idx="26">
                  <c:v>43136</c:v>
                </c:pt>
              </c:numCache>
            </c:numRef>
          </c:xVal>
          <c:yVal>
            <c:numRef>
              <c:f>'Pangani_X-sec'!$E$4:$E$30</c:f>
              <c:numCache>
                <c:formatCode>0.00</c:formatCode>
                <c:ptCount val="27"/>
                <c:pt idx="0">
                  <c:v>5.5</c:v>
                </c:pt>
                <c:pt idx="3">
                  <c:v>3.58</c:v>
                </c:pt>
                <c:pt idx="5">
                  <c:v>4.125</c:v>
                </c:pt>
                <c:pt idx="7">
                  <c:v>3.5625</c:v>
                </c:pt>
                <c:pt idx="10">
                  <c:v>4.1875</c:v>
                </c:pt>
                <c:pt idx="11">
                  <c:v>5.5</c:v>
                </c:pt>
                <c:pt idx="14">
                  <c:v>3.9375</c:v>
                </c:pt>
                <c:pt idx="17">
                  <c:v>3.625</c:v>
                </c:pt>
                <c:pt idx="19">
                  <c:v>5.4375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686-0644-9132-1F340BB17DB8}"/>
            </c:ext>
          </c:extLst>
        </c:ser>
        <c:ser>
          <c:idx val="3"/>
          <c:order val="3"/>
          <c:tx>
            <c:strRef>
              <c:f>'Pangani_X-sec'!$G$3</c:f>
              <c:strCache>
                <c:ptCount val="1"/>
                <c:pt idx="0">
                  <c:v>Fit Width</c:v>
                </c:pt>
              </c:strCache>
            </c:strRef>
          </c:tx>
          <c:spPr>
            <a:ln w="285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'Pangani_X-sec'!$B$4:$B$30</c:f>
              <c:numCache>
                <c:formatCode>0</c:formatCode>
                <c:ptCount val="27"/>
                <c:pt idx="0">
                  <c:v>0</c:v>
                </c:pt>
                <c:pt idx="1">
                  <c:v>987.37699999999995</c:v>
                </c:pt>
                <c:pt idx="2">
                  <c:v>2098.1799999999998</c:v>
                </c:pt>
                <c:pt idx="3">
                  <c:v>2962.13</c:v>
                </c:pt>
                <c:pt idx="4">
                  <c:v>3100</c:v>
                </c:pt>
                <c:pt idx="5">
                  <c:v>3516.48</c:v>
                </c:pt>
                <c:pt idx="6">
                  <c:v>6047.69</c:v>
                </c:pt>
                <c:pt idx="7">
                  <c:v>6637.3600000000006</c:v>
                </c:pt>
                <c:pt idx="8">
                  <c:v>10244</c:v>
                </c:pt>
                <c:pt idx="9">
                  <c:v>10984.6</c:v>
                </c:pt>
                <c:pt idx="10">
                  <c:v>11252.7</c:v>
                </c:pt>
                <c:pt idx="11">
                  <c:v>14637.4</c:v>
                </c:pt>
                <c:pt idx="12">
                  <c:v>14995.8</c:v>
                </c:pt>
                <c:pt idx="13">
                  <c:v>17094</c:v>
                </c:pt>
                <c:pt idx="14">
                  <c:v>17406.600000000002</c:v>
                </c:pt>
                <c:pt idx="15">
                  <c:v>18389.900000000001</c:v>
                </c:pt>
                <c:pt idx="16">
                  <c:v>18945.3</c:v>
                </c:pt>
                <c:pt idx="17">
                  <c:v>21186.800000000003</c:v>
                </c:pt>
                <c:pt idx="18">
                  <c:v>22092.6</c:v>
                </c:pt>
                <c:pt idx="19">
                  <c:v>24005.599999999999</c:v>
                </c:pt>
                <c:pt idx="20">
                  <c:v>27029.5</c:v>
                </c:pt>
                <c:pt idx="21">
                  <c:v>29065.9</c:v>
                </c:pt>
                <c:pt idx="22">
                  <c:v>31040.7</c:v>
                </c:pt>
                <c:pt idx="23">
                  <c:v>35051.9</c:v>
                </c:pt>
                <c:pt idx="24">
                  <c:v>37026.6</c:v>
                </c:pt>
                <c:pt idx="25">
                  <c:v>41099.599999999999</c:v>
                </c:pt>
                <c:pt idx="26">
                  <c:v>43136</c:v>
                </c:pt>
              </c:numCache>
            </c:numRef>
          </c:xVal>
          <c:yVal>
            <c:numRef>
              <c:f>'Pangani_X-sec'!$G$4:$G$30</c:f>
              <c:numCache>
                <c:formatCode>0</c:formatCode>
                <c:ptCount val="27"/>
                <c:pt idx="0">
                  <c:v>2900</c:v>
                </c:pt>
                <c:pt idx="1">
                  <c:v>1356.8827425017785</c:v>
                </c:pt>
                <c:pt idx="2">
                  <c:v>577.36889824038917</c:v>
                </c:pt>
                <c:pt idx="3">
                  <c:v>297.05118900776421</c:v>
                </c:pt>
                <c:pt idx="4">
                  <c:v>267.16077516633089</c:v>
                </c:pt>
                <c:pt idx="5">
                  <c:v>259.85007703779661</c:v>
                </c:pt>
                <c:pt idx="6">
                  <c:v>219.50115722375571</c:v>
                </c:pt>
                <c:pt idx="7">
                  <c:v>211.03967970251236</c:v>
                </c:pt>
                <c:pt idx="8">
                  <c:v>165.93622115034805</c:v>
                </c:pt>
                <c:pt idx="9">
                  <c:v>157.94236235602881</c:v>
                </c:pt>
                <c:pt idx="10">
                  <c:v>155.14448405480201</c:v>
                </c:pt>
                <c:pt idx="11">
                  <c:v>123.80530011617969</c:v>
                </c:pt>
                <c:pt idx="12">
                  <c:v>120.88223871351707</c:v>
                </c:pt>
                <c:pt idx="13">
                  <c:v>105.10258129208714</c:v>
                </c:pt>
                <c:pt idx="14">
                  <c:v>102.93490909437354</c:v>
                </c:pt>
                <c:pt idx="15">
                  <c:v>96.403596073845492</c:v>
                </c:pt>
                <c:pt idx="16">
                  <c:v>92.89936754869548</c:v>
                </c:pt>
                <c:pt idx="17">
                  <c:v>80.004549722765944</c:v>
                </c:pt>
                <c:pt idx="18">
                  <c:v>75.316319513027764</c:v>
                </c:pt>
                <c:pt idx="19">
                  <c:v>66.298250193678925</c:v>
                </c:pt>
                <c:pt idx="20">
                  <c:v>54.193998376739543</c:v>
                </c:pt>
                <c:pt idx="21">
                  <c:v>47.314186250403253</c:v>
                </c:pt>
                <c:pt idx="22">
                  <c:v>41.477737516991901</c:v>
                </c:pt>
                <c:pt idx="23">
                  <c:v>31.745262594739405</c:v>
                </c:pt>
                <c:pt idx="24">
                  <c:v>27.829506366604434</c:v>
                </c:pt>
                <c:pt idx="25">
                  <c:v>21.211924598186517</c:v>
                </c:pt>
                <c:pt idx="26">
                  <c:v>18.519116161004099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686-0644-9132-1F340BB17DB8}"/>
            </c:ext>
          </c:extLst>
        </c:ser>
        <c:ser>
          <c:idx val="4"/>
          <c:order val="4"/>
          <c:tx>
            <c:strRef>
              <c:f>'Pangani_X-sec'!$F$3</c:f>
              <c:strCache>
                <c:ptCount val="1"/>
                <c:pt idx="0">
                  <c:v>Fit Area</c:v>
                </c:pt>
              </c:strCache>
            </c:strRef>
          </c:tx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'Pangani_X-sec'!$B$4:$B$30</c:f>
              <c:numCache>
                <c:formatCode>0</c:formatCode>
                <c:ptCount val="27"/>
                <c:pt idx="0">
                  <c:v>0</c:v>
                </c:pt>
                <c:pt idx="1">
                  <c:v>987.37699999999995</c:v>
                </c:pt>
                <c:pt idx="2">
                  <c:v>2098.1799999999998</c:v>
                </c:pt>
                <c:pt idx="3">
                  <c:v>2962.13</c:v>
                </c:pt>
                <c:pt idx="4">
                  <c:v>3100</c:v>
                </c:pt>
                <c:pt idx="5">
                  <c:v>3516.48</c:v>
                </c:pt>
                <c:pt idx="6">
                  <c:v>6047.69</c:v>
                </c:pt>
                <c:pt idx="7">
                  <c:v>6637.3600000000006</c:v>
                </c:pt>
                <c:pt idx="8">
                  <c:v>10244</c:v>
                </c:pt>
                <c:pt idx="9">
                  <c:v>10984.6</c:v>
                </c:pt>
                <c:pt idx="10">
                  <c:v>11252.7</c:v>
                </c:pt>
                <c:pt idx="11">
                  <c:v>14637.4</c:v>
                </c:pt>
                <c:pt idx="12">
                  <c:v>14995.8</c:v>
                </c:pt>
                <c:pt idx="13">
                  <c:v>17094</c:v>
                </c:pt>
                <c:pt idx="14">
                  <c:v>17406.600000000002</c:v>
                </c:pt>
                <c:pt idx="15">
                  <c:v>18389.900000000001</c:v>
                </c:pt>
                <c:pt idx="16">
                  <c:v>18945.3</c:v>
                </c:pt>
                <c:pt idx="17">
                  <c:v>21186.800000000003</c:v>
                </c:pt>
                <c:pt idx="18">
                  <c:v>22092.6</c:v>
                </c:pt>
                <c:pt idx="19">
                  <c:v>24005.599999999999</c:v>
                </c:pt>
                <c:pt idx="20">
                  <c:v>27029.5</c:v>
                </c:pt>
                <c:pt idx="21">
                  <c:v>29065.9</c:v>
                </c:pt>
                <c:pt idx="22">
                  <c:v>31040.7</c:v>
                </c:pt>
                <c:pt idx="23">
                  <c:v>35051.9</c:v>
                </c:pt>
                <c:pt idx="24">
                  <c:v>37026.6</c:v>
                </c:pt>
                <c:pt idx="25">
                  <c:v>41099.599999999999</c:v>
                </c:pt>
                <c:pt idx="26">
                  <c:v>43136</c:v>
                </c:pt>
              </c:numCache>
            </c:numRef>
          </c:xVal>
          <c:yVal>
            <c:numRef>
              <c:f>'Pangani_X-sec'!$F$4:$F$30</c:f>
              <c:numCache>
                <c:formatCode>0</c:formatCode>
                <c:ptCount val="27"/>
                <c:pt idx="0">
                  <c:v>9300</c:v>
                </c:pt>
                <c:pt idx="1">
                  <c:v>4351.3825880229451</c:v>
                </c:pt>
                <c:pt idx="2">
                  <c:v>1851.5623288398685</c:v>
                </c:pt>
                <c:pt idx="3">
                  <c:v>952.61243371455419</c:v>
                </c:pt>
                <c:pt idx="4">
                  <c:v>856.75696863685425</c:v>
                </c:pt>
                <c:pt idx="5">
                  <c:v>833.33959257022445</c:v>
                </c:pt>
                <c:pt idx="6">
                  <c:v>703.94054531271422</c:v>
                </c:pt>
                <c:pt idx="7">
                  <c:v>676.80457402312561</c:v>
                </c:pt>
                <c:pt idx="8">
                  <c:v>532.15771379571277</c:v>
                </c:pt>
                <c:pt idx="9">
                  <c:v>506.52139647511825</c:v>
                </c:pt>
                <c:pt idx="10">
                  <c:v>497.54859650451721</c:v>
                </c:pt>
                <c:pt idx="11">
                  <c:v>397.04378591292328</c:v>
                </c:pt>
                <c:pt idx="12">
                  <c:v>387.66952354548016</c:v>
                </c:pt>
                <c:pt idx="13">
                  <c:v>337.06413817721096</c:v>
                </c:pt>
                <c:pt idx="14">
                  <c:v>330.11241013979458</c:v>
                </c:pt>
                <c:pt idx="15">
                  <c:v>309.16647934184539</c:v>
                </c:pt>
                <c:pt idx="16">
                  <c:v>297.92841312800817</c:v>
                </c:pt>
                <c:pt idx="17">
                  <c:v>256.57471273343663</c:v>
                </c:pt>
                <c:pt idx="18">
                  <c:v>241.53955131499166</c:v>
                </c:pt>
                <c:pt idx="19">
                  <c:v>212.61858928170702</c:v>
                </c:pt>
                <c:pt idx="20">
                  <c:v>173.80023528126367</c:v>
                </c:pt>
                <c:pt idx="21">
                  <c:v>151.73666732054744</c:v>
                </c:pt>
                <c:pt idx="22">
                  <c:v>133.0191673490136</c:v>
                </c:pt>
                <c:pt idx="23">
                  <c:v>101.80710545984159</c:v>
                </c:pt>
                <c:pt idx="24">
                  <c:v>89.249269276157605</c:v>
                </c:pt>
                <c:pt idx="25">
                  <c:v>68.026674472418549</c:v>
                </c:pt>
                <c:pt idx="26">
                  <c:v>59.390833715731567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686-0644-9132-1F340BB17DB8}"/>
            </c:ext>
          </c:extLst>
        </c:ser>
        <c:ser>
          <c:idx val="5"/>
          <c:order val="5"/>
          <c:tx>
            <c:strRef>
              <c:f>'Pangani_X-sec'!$H$3</c:f>
              <c:strCache>
                <c:ptCount val="1"/>
                <c:pt idx="0">
                  <c:v>Fit Depth</c:v>
                </c:pt>
              </c:strCache>
            </c:strRef>
          </c:tx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'Pangani_X-sec'!$B$4:$B$30</c:f>
              <c:numCache>
                <c:formatCode>0</c:formatCode>
                <c:ptCount val="27"/>
                <c:pt idx="0">
                  <c:v>0</c:v>
                </c:pt>
                <c:pt idx="1">
                  <c:v>987.37699999999995</c:v>
                </c:pt>
                <c:pt idx="2">
                  <c:v>2098.1799999999998</c:v>
                </c:pt>
                <c:pt idx="3">
                  <c:v>2962.13</c:v>
                </c:pt>
                <c:pt idx="4">
                  <c:v>3100</c:v>
                </c:pt>
                <c:pt idx="5">
                  <c:v>3516.48</c:v>
                </c:pt>
                <c:pt idx="6">
                  <c:v>6047.69</c:v>
                </c:pt>
                <c:pt idx="7">
                  <c:v>6637.3600000000006</c:v>
                </c:pt>
                <c:pt idx="8">
                  <c:v>10244</c:v>
                </c:pt>
                <c:pt idx="9">
                  <c:v>10984.6</c:v>
                </c:pt>
                <c:pt idx="10">
                  <c:v>11252.7</c:v>
                </c:pt>
                <c:pt idx="11">
                  <c:v>14637.4</c:v>
                </c:pt>
                <c:pt idx="12">
                  <c:v>14995.8</c:v>
                </c:pt>
                <c:pt idx="13">
                  <c:v>17094</c:v>
                </c:pt>
                <c:pt idx="14">
                  <c:v>17406.600000000002</c:v>
                </c:pt>
                <c:pt idx="15">
                  <c:v>18389.900000000001</c:v>
                </c:pt>
                <c:pt idx="16">
                  <c:v>18945.3</c:v>
                </c:pt>
                <c:pt idx="17">
                  <c:v>21186.800000000003</c:v>
                </c:pt>
                <c:pt idx="18">
                  <c:v>22092.6</c:v>
                </c:pt>
                <c:pt idx="19">
                  <c:v>24005.599999999999</c:v>
                </c:pt>
                <c:pt idx="20">
                  <c:v>27029.5</c:v>
                </c:pt>
                <c:pt idx="21">
                  <c:v>29065.9</c:v>
                </c:pt>
                <c:pt idx="22">
                  <c:v>31040.7</c:v>
                </c:pt>
                <c:pt idx="23">
                  <c:v>35051.9</c:v>
                </c:pt>
                <c:pt idx="24">
                  <c:v>37026.6</c:v>
                </c:pt>
                <c:pt idx="25">
                  <c:v>41099.599999999999</c:v>
                </c:pt>
                <c:pt idx="26">
                  <c:v>43136</c:v>
                </c:pt>
              </c:numCache>
            </c:numRef>
          </c:xVal>
          <c:yVal>
            <c:numRef>
              <c:f>'Pangani_X-sec'!$H$4:$H$30</c:f>
              <c:numCache>
                <c:formatCode>0.00</c:formatCode>
                <c:ptCount val="27"/>
                <c:pt idx="0">
                  <c:v>3.2068965517241379</c:v>
                </c:pt>
                <c:pt idx="1">
                  <c:v>3.2068965517241383</c:v>
                </c:pt>
                <c:pt idx="2">
                  <c:v>3.2068965517241375</c:v>
                </c:pt>
                <c:pt idx="3">
                  <c:v>3.2068965517241379</c:v>
                </c:pt>
                <c:pt idx="4">
                  <c:v>3.2068965517241379</c:v>
                </c:pt>
                <c:pt idx="5">
                  <c:v>3.2070015220700152</c:v>
                </c:pt>
                <c:pt idx="6">
                  <c:v>3.2070015220700148</c:v>
                </c:pt>
                <c:pt idx="7">
                  <c:v>3.2070015220700152</c:v>
                </c:pt>
                <c:pt idx="8">
                  <c:v>3.2070015220700148</c:v>
                </c:pt>
                <c:pt idx="9">
                  <c:v>3.2070015220700152</c:v>
                </c:pt>
                <c:pt idx="10">
                  <c:v>3.2070015220700152</c:v>
                </c:pt>
                <c:pt idx="11">
                  <c:v>3.2070015220700152</c:v>
                </c:pt>
                <c:pt idx="12">
                  <c:v>3.2070015220700152</c:v>
                </c:pt>
                <c:pt idx="13">
                  <c:v>3.2070015220700152</c:v>
                </c:pt>
                <c:pt idx="14">
                  <c:v>3.2070015220700152</c:v>
                </c:pt>
                <c:pt idx="15">
                  <c:v>3.2070015220700148</c:v>
                </c:pt>
                <c:pt idx="16">
                  <c:v>3.2070015220700152</c:v>
                </c:pt>
                <c:pt idx="17">
                  <c:v>3.2070015220700157</c:v>
                </c:pt>
                <c:pt idx="18">
                  <c:v>3.2070015220700157</c:v>
                </c:pt>
                <c:pt idx="19">
                  <c:v>3.2070015220700157</c:v>
                </c:pt>
                <c:pt idx="20">
                  <c:v>3.2070015220700157</c:v>
                </c:pt>
                <c:pt idx="21">
                  <c:v>3.2070015220700157</c:v>
                </c:pt>
                <c:pt idx="22">
                  <c:v>3.2070015220700152</c:v>
                </c:pt>
                <c:pt idx="23">
                  <c:v>3.2070015220700152</c:v>
                </c:pt>
                <c:pt idx="24">
                  <c:v>3.2070015220700152</c:v>
                </c:pt>
                <c:pt idx="25">
                  <c:v>3.2070015220700148</c:v>
                </c:pt>
                <c:pt idx="26">
                  <c:v>3.2070015220700152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5686-0644-9132-1F340BB17D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5890728"/>
        <c:axId val="2109468632"/>
      </c:scatterChart>
      <c:valAx>
        <c:axId val="21058907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2109468632"/>
        <c:crosses val="autoZero"/>
        <c:crossBetween val="midCat"/>
      </c:valAx>
      <c:valAx>
        <c:axId val="2109468632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2105890728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Landak </a:t>
            </a:r>
            <a:r>
              <a:rPr lang="en-US"/>
              <a:t>Estuary</a:t>
            </a:r>
          </a:p>
        </c:rich>
      </c:tx>
      <c:layout>
        <c:manualLayout>
          <c:xMode val="edge"/>
          <c:yMode val="edge"/>
          <c:x val="0.242091123224981"/>
          <c:y val="2.70727436093936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362020773044399"/>
          <c:y val="0.189859161334722"/>
          <c:w val="0.65549731924535104"/>
          <c:h val="0.651058270705409"/>
        </c:manualLayout>
      </c:layout>
      <c:scatterChart>
        <c:scatterStyle val="lineMarker"/>
        <c:varyColors val="0"/>
        <c:ser>
          <c:idx val="0"/>
          <c:order val="0"/>
          <c:tx>
            <c:strRef>
              <c:f>'Landak_X-sec'!$C$3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xVal>
            <c:numRef>
              <c:f>'Landak_X-sec'!$B$4:$B$20</c:f>
              <c:numCache>
                <c:formatCode>General</c:formatCode>
                <c:ptCount val="17"/>
                <c:pt idx="0">
                  <c:v>0</c:v>
                </c:pt>
                <c:pt idx="1">
                  <c:v>1900</c:v>
                </c:pt>
                <c:pt idx="2">
                  <c:v>3800</c:v>
                </c:pt>
                <c:pt idx="3">
                  <c:v>5500</c:v>
                </c:pt>
                <c:pt idx="4">
                  <c:v>6700</c:v>
                </c:pt>
                <c:pt idx="5">
                  <c:v>8400</c:v>
                </c:pt>
                <c:pt idx="6">
                  <c:v>12100</c:v>
                </c:pt>
                <c:pt idx="7">
                  <c:v>16200</c:v>
                </c:pt>
                <c:pt idx="8">
                  <c:v>17800</c:v>
                </c:pt>
                <c:pt idx="9">
                  <c:v>19400</c:v>
                </c:pt>
                <c:pt idx="10">
                  <c:v>24100</c:v>
                </c:pt>
                <c:pt idx="11">
                  <c:v>28000</c:v>
                </c:pt>
                <c:pt idx="12">
                  <c:v>31600</c:v>
                </c:pt>
                <c:pt idx="13">
                  <c:v>35000</c:v>
                </c:pt>
                <c:pt idx="14">
                  <c:v>39800</c:v>
                </c:pt>
                <c:pt idx="15">
                  <c:v>45600</c:v>
                </c:pt>
                <c:pt idx="16">
                  <c:v>53600</c:v>
                </c:pt>
              </c:numCache>
            </c:numRef>
          </c:xVal>
          <c:yVal>
            <c:numRef>
              <c:f>'Landak_X-sec'!$C$4:$C$20</c:f>
              <c:numCache>
                <c:formatCode>General</c:formatCode>
                <c:ptCount val="17"/>
                <c:pt idx="0">
                  <c:v>2015.4</c:v>
                </c:pt>
                <c:pt idx="1">
                  <c:v>2269.4</c:v>
                </c:pt>
                <c:pt idx="2">
                  <c:v>2327</c:v>
                </c:pt>
                <c:pt idx="3">
                  <c:v>1706.8</c:v>
                </c:pt>
                <c:pt idx="4">
                  <c:v>1821.8</c:v>
                </c:pt>
                <c:pt idx="5">
                  <c:v>1553.9</c:v>
                </c:pt>
                <c:pt idx="6">
                  <c:v>1737.7</c:v>
                </c:pt>
                <c:pt idx="7">
                  <c:v>1639.3</c:v>
                </c:pt>
                <c:pt idx="8">
                  <c:v>1913.4</c:v>
                </c:pt>
                <c:pt idx="9">
                  <c:v>1138.0999999999999</c:v>
                </c:pt>
                <c:pt idx="10">
                  <c:v>1071.8</c:v>
                </c:pt>
                <c:pt idx="11">
                  <c:v>1203</c:v>
                </c:pt>
                <c:pt idx="12">
                  <c:v>1748.2</c:v>
                </c:pt>
                <c:pt idx="13">
                  <c:v>1095.3</c:v>
                </c:pt>
                <c:pt idx="14">
                  <c:v>942.8</c:v>
                </c:pt>
                <c:pt idx="15">
                  <c:v>1024.5999999999999</c:v>
                </c:pt>
                <c:pt idx="16">
                  <c:v>997.1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A71-1149-81E1-14B1565E4E23}"/>
            </c:ext>
          </c:extLst>
        </c:ser>
        <c:ser>
          <c:idx val="1"/>
          <c:order val="1"/>
          <c:tx>
            <c:strRef>
              <c:f>'Landak_X-sec'!$D$3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'Landak_X-sec'!$B$4:$B$20</c:f>
              <c:numCache>
                <c:formatCode>General</c:formatCode>
                <c:ptCount val="17"/>
                <c:pt idx="0">
                  <c:v>0</c:v>
                </c:pt>
                <c:pt idx="1">
                  <c:v>1900</c:v>
                </c:pt>
                <c:pt idx="2">
                  <c:v>3800</c:v>
                </c:pt>
                <c:pt idx="3">
                  <c:v>5500</c:v>
                </c:pt>
                <c:pt idx="4">
                  <c:v>6700</c:v>
                </c:pt>
                <c:pt idx="5">
                  <c:v>8400</c:v>
                </c:pt>
                <c:pt idx="6">
                  <c:v>12100</c:v>
                </c:pt>
                <c:pt idx="7">
                  <c:v>16200</c:v>
                </c:pt>
                <c:pt idx="8">
                  <c:v>17800</c:v>
                </c:pt>
                <c:pt idx="9">
                  <c:v>19400</c:v>
                </c:pt>
                <c:pt idx="10">
                  <c:v>24100</c:v>
                </c:pt>
                <c:pt idx="11">
                  <c:v>28000</c:v>
                </c:pt>
                <c:pt idx="12">
                  <c:v>31600</c:v>
                </c:pt>
                <c:pt idx="13">
                  <c:v>35000</c:v>
                </c:pt>
                <c:pt idx="14">
                  <c:v>39800</c:v>
                </c:pt>
                <c:pt idx="15">
                  <c:v>45600</c:v>
                </c:pt>
                <c:pt idx="16">
                  <c:v>53600</c:v>
                </c:pt>
              </c:numCache>
            </c:numRef>
          </c:xVal>
          <c:yVal>
            <c:numRef>
              <c:f>'Landak_X-sec'!$D$4:$D$20</c:f>
              <c:numCache>
                <c:formatCode>General</c:formatCode>
                <c:ptCount val="17"/>
                <c:pt idx="0">
                  <c:v>216</c:v>
                </c:pt>
                <c:pt idx="1">
                  <c:v>276</c:v>
                </c:pt>
                <c:pt idx="2">
                  <c:v>231</c:v>
                </c:pt>
                <c:pt idx="3">
                  <c:v>188</c:v>
                </c:pt>
                <c:pt idx="4">
                  <c:v>218</c:v>
                </c:pt>
                <c:pt idx="5">
                  <c:v>171</c:v>
                </c:pt>
                <c:pt idx="6">
                  <c:v>189</c:v>
                </c:pt>
                <c:pt idx="7">
                  <c:v>169</c:v>
                </c:pt>
                <c:pt idx="8">
                  <c:v>173</c:v>
                </c:pt>
                <c:pt idx="9">
                  <c:v>119</c:v>
                </c:pt>
                <c:pt idx="10">
                  <c:v>110</c:v>
                </c:pt>
                <c:pt idx="11">
                  <c:v>113</c:v>
                </c:pt>
                <c:pt idx="12">
                  <c:v>138</c:v>
                </c:pt>
                <c:pt idx="13">
                  <c:v>119</c:v>
                </c:pt>
                <c:pt idx="14">
                  <c:v>104</c:v>
                </c:pt>
                <c:pt idx="15">
                  <c:v>127</c:v>
                </c:pt>
                <c:pt idx="16">
                  <c:v>122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A71-1149-81E1-14B1565E4E23}"/>
            </c:ext>
          </c:extLst>
        </c:ser>
        <c:ser>
          <c:idx val="2"/>
          <c:order val="2"/>
          <c:tx>
            <c:strRef>
              <c:f>'Landak_X-sec'!$E$3</c:f>
              <c:strCache>
                <c:ptCount val="1"/>
                <c:pt idx="0">
                  <c:v>Depth, h (m)</c:v>
                </c:pt>
              </c:strCache>
            </c:strRef>
          </c:tx>
          <c:spPr>
            <a:ln w="28575">
              <a:noFill/>
            </a:ln>
          </c:spPr>
          <c:xVal>
            <c:numRef>
              <c:f>'Landak_X-sec'!$B$4:$B$20</c:f>
              <c:numCache>
                <c:formatCode>General</c:formatCode>
                <c:ptCount val="17"/>
                <c:pt idx="0">
                  <c:v>0</c:v>
                </c:pt>
                <c:pt idx="1">
                  <c:v>1900</c:v>
                </c:pt>
                <c:pt idx="2">
                  <c:v>3800</c:v>
                </c:pt>
                <c:pt idx="3">
                  <c:v>5500</c:v>
                </c:pt>
                <c:pt idx="4">
                  <c:v>6700</c:v>
                </c:pt>
                <c:pt idx="5">
                  <c:v>8400</c:v>
                </c:pt>
                <c:pt idx="6">
                  <c:v>12100</c:v>
                </c:pt>
                <c:pt idx="7">
                  <c:v>16200</c:v>
                </c:pt>
                <c:pt idx="8">
                  <c:v>17800</c:v>
                </c:pt>
                <c:pt idx="9">
                  <c:v>19400</c:v>
                </c:pt>
                <c:pt idx="10">
                  <c:v>24100</c:v>
                </c:pt>
                <c:pt idx="11">
                  <c:v>28000</c:v>
                </c:pt>
                <c:pt idx="12">
                  <c:v>31600</c:v>
                </c:pt>
                <c:pt idx="13">
                  <c:v>35000</c:v>
                </c:pt>
                <c:pt idx="14">
                  <c:v>39800</c:v>
                </c:pt>
                <c:pt idx="15">
                  <c:v>45600</c:v>
                </c:pt>
                <c:pt idx="16">
                  <c:v>53600</c:v>
                </c:pt>
              </c:numCache>
            </c:numRef>
          </c:xVal>
          <c:yVal>
            <c:numRef>
              <c:f>'Landak_X-sec'!$E$4:$E$20</c:f>
              <c:numCache>
                <c:formatCode>0.00</c:formatCode>
                <c:ptCount val="17"/>
                <c:pt idx="0">
                  <c:v>9.3305555555555557</c:v>
                </c:pt>
                <c:pt idx="1">
                  <c:v>8.2224637681159418</c:v>
                </c:pt>
                <c:pt idx="2">
                  <c:v>10.073593073593074</c:v>
                </c:pt>
                <c:pt idx="3">
                  <c:v>9.0787234042553191</c:v>
                </c:pt>
                <c:pt idx="4">
                  <c:v>8.3568807339449531</c:v>
                </c:pt>
                <c:pt idx="5">
                  <c:v>9.087134502923977</c:v>
                </c:pt>
                <c:pt idx="6">
                  <c:v>9.1941798941798947</c:v>
                </c:pt>
                <c:pt idx="7">
                  <c:v>9.6999999999999993</c:v>
                </c:pt>
                <c:pt idx="8">
                  <c:v>11.060115606936417</c:v>
                </c:pt>
                <c:pt idx="9">
                  <c:v>9.5638655462184872</c:v>
                </c:pt>
                <c:pt idx="10">
                  <c:v>9.7436363636363641</c:v>
                </c:pt>
                <c:pt idx="11">
                  <c:v>10.646017699115044</c:v>
                </c:pt>
                <c:pt idx="12">
                  <c:v>12.668115942028987</c:v>
                </c:pt>
                <c:pt idx="13">
                  <c:v>9.2042016806722682</c:v>
                </c:pt>
                <c:pt idx="14">
                  <c:v>9.0653846153846143</c:v>
                </c:pt>
                <c:pt idx="15">
                  <c:v>8.0677165354330693</c:v>
                </c:pt>
                <c:pt idx="16">
                  <c:v>8.1729508196721312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A71-1149-81E1-14B1565E4E23}"/>
            </c:ext>
          </c:extLst>
        </c:ser>
        <c:ser>
          <c:idx val="3"/>
          <c:order val="3"/>
          <c:tx>
            <c:strRef>
              <c:f>'Landak_X-sec'!$G$3</c:f>
              <c:strCache>
                <c:ptCount val="1"/>
                <c:pt idx="0">
                  <c:v>Fit Width</c:v>
                </c:pt>
              </c:strCache>
            </c:strRef>
          </c:tx>
          <c:spPr>
            <a:ln w="285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'Landak_X-sec'!$B$4:$B$20</c:f>
              <c:numCache>
                <c:formatCode>General</c:formatCode>
                <c:ptCount val="17"/>
                <c:pt idx="0">
                  <c:v>0</c:v>
                </c:pt>
                <c:pt idx="1">
                  <c:v>1900</c:v>
                </c:pt>
                <c:pt idx="2">
                  <c:v>3800</c:v>
                </c:pt>
                <c:pt idx="3">
                  <c:v>5500</c:v>
                </c:pt>
                <c:pt idx="4">
                  <c:v>6700</c:v>
                </c:pt>
                <c:pt idx="5">
                  <c:v>8400</c:v>
                </c:pt>
                <c:pt idx="6">
                  <c:v>12100</c:v>
                </c:pt>
                <c:pt idx="7">
                  <c:v>16200</c:v>
                </c:pt>
                <c:pt idx="8">
                  <c:v>17800</c:v>
                </c:pt>
                <c:pt idx="9">
                  <c:v>19400</c:v>
                </c:pt>
                <c:pt idx="10">
                  <c:v>24100</c:v>
                </c:pt>
                <c:pt idx="11">
                  <c:v>28000</c:v>
                </c:pt>
                <c:pt idx="12">
                  <c:v>31600</c:v>
                </c:pt>
                <c:pt idx="13">
                  <c:v>35000</c:v>
                </c:pt>
                <c:pt idx="14">
                  <c:v>39800</c:v>
                </c:pt>
                <c:pt idx="15">
                  <c:v>45600</c:v>
                </c:pt>
                <c:pt idx="16">
                  <c:v>53600</c:v>
                </c:pt>
              </c:numCache>
            </c:numRef>
          </c:xVal>
          <c:yVal>
            <c:numRef>
              <c:f>'Landak_X-sec'!$G$4:$G$20</c:f>
              <c:numCache>
                <c:formatCode>0</c:formatCode>
                <c:ptCount val="17"/>
                <c:pt idx="0">
                  <c:v>230</c:v>
                </c:pt>
                <c:pt idx="1">
                  <c:v>222.83077842624522</c:v>
                </c:pt>
                <c:pt idx="2">
                  <c:v>215.88502527846256</c:v>
                </c:pt>
                <c:pt idx="3">
                  <c:v>209.85412411280791</c:v>
                </c:pt>
                <c:pt idx="4">
                  <c:v>205.69873404332549</c:v>
                </c:pt>
                <c:pt idx="5">
                  <c:v>199.95239414172534</c:v>
                </c:pt>
                <c:pt idx="6">
                  <c:v>187.99448781300757</c:v>
                </c:pt>
                <c:pt idx="7">
                  <c:v>175.57728369747622</c:v>
                </c:pt>
                <c:pt idx="8">
                  <c:v>170.95709904636686</c:v>
                </c:pt>
                <c:pt idx="9">
                  <c:v>166.45849109220157</c:v>
                </c:pt>
                <c:pt idx="10">
                  <c:v>153.91686858165318</c:v>
                </c:pt>
                <c:pt idx="11">
                  <c:v>144.2304896128029</c:v>
                </c:pt>
                <c:pt idx="12">
                  <c:v>135.83115977882915</c:v>
                </c:pt>
                <c:pt idx="13">
                  <c:v>128.34808352711084</c:v>
                </c:pt>
                <c:pt idx="14">
                  <c:v>118.4802139312733</c:v>
                </c:pt>
                <c:pt idx="15">
                  <c:v>107.56327821227913</c:v>
                </c:pt>
                <c:pt idx="16">
                  <c:v>94.13651120018028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A71-1149-81E1-14B1565E4E23}"/>
            </c:ext>
          </c:extLst>
        </c:ser>
        <c:ser>
          <c:idx val="4"/>
          <c:order val="4"/>
          <c:tx>
            <c:strRef>
              <c:f>'Landak_X-sec'!$F$3</c:f>
              <c:strCache>
                <c:ptCount val="1"/>
                <c:pt idx="0">
                  <c:v>Fit Area</c:v>
                </c:pt>
              </c:strCache>
            </c:strRef>
          </c:tx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'Landak_X-sec'!$B$4:$B$20</c:f>
              <c:numCache>
                <c:formatCode>General</c:formatCode>
                <c:ptCount val="17"/>
                <c:pt idx="0">
                  <c:v>0</c:v>
                </c:pt>
                <c:pt idx="1">
                  <c:v>1900</c:v>
                </c:pt>
                <c:pt idx="2">
                  <c:v>3800</c:v>
                </c:pt>
                <c:pt idx="3">
                  <c:v>5500</c:v>
                </c:pt>
                <c:pt idx="4">
                  <c:v>6700</c:v>
                </c:pt>
                <c:pt idx="5">
                  <c:v>8400</c:v>
                </c:pt>
                <c:pt idx="6">
                  <c:v>12100</c:v>
                </c:pt>
                <c:pt idx="7">
                  <c:v>16200</c:v>
                </c:pt>
                <c:pt idx="8">
                  <c:v>17800</c:v>
                </c:pt>
                <c:pt idx="9">
                  <c:v>19400</c:v>
                </c:pt>
                <c:pt idx="10">
                  <c:v>24100</c:v>
                </c:pt>
                <c:pt idx="11">
                  <c:v>28000</c:v>
                </c:pt>
                <c:pt idx="12">
                  <c:v>31600</c:v>
                </c:pt>
                <c:pt idx="13">
                  <c:v>35000</c:v>
                </c:pt>
                <c:pt idx="14">
                  <c:v>39800</c:v>
                </c:pt>
                <c:pt idx="15">
                  <c:v>45600</c:v>
                </c:pt>
                <c:pt idx="16">
                  <c:v>53600</c:v>
                </c:pt>
              </c:numCache>
            </c:numRef>
          </c:xVal>
          <c:yVal>
            <c:numRef>
              <c:f>'Landak_X-sec'!$F$4:$F$20</c:f>
              <c:numCache>
                <c:formatCode>0</c:formatCode>
                <c:ptCount val="17"/>
                <c:pt idx="0">
                  <c:v>2000</c:v>
                </c:pt>
                <c:pt idx="1">
                  <c:v>1937.6589428369148</c:v>
                </c:pt>
                <c:pt idx="2">
                  <c:v>1877.2610893779354</c:v>
                </c:pt>
                <c:pt idx="3">
                  <c:v>1824.8184705461556</c:v>
                </c:pt>
                <c:pt idx="4">
                  <c:v>1788.6846438550042</c:v>
                </c:pt>
                <c:pt idx="5">
                  <c:v>1738.7164707976117</c:v>
                </c:pt>
                <c:pt idx="6">
                  <c:v>1634.7346766348485</c:v>
                </c:pt>
                <c:pt idx="7">
                  <c:v>1526.7589886737062</c:v>
                </c:pt>
                <c:pt idx="8">
                  <c:v>1486.5834699684076</c:v>
                </c:pt>
                <c:pt idx="9">
                  <c:v>1447.4651399321876</c:v>
                </c:pt>
                <c:pt idx="10">
                  <c:v>1338.4075528839408</c:v>
                </c:pt>
                <c:pt idx="11">
                  <c:v>1254.1781705461121</c:v>
                </c:pt>
                <c:pt idx="12">
                  <c:v>1181.1405198159057</c:v>
                </c:pt>
                <c:pt idx="13">
                  <c:v>1116.0702915400941</c:v>
                </c:pt>
                <c:pt idx="14">
                  <c:v>1030.2627298371592</c:v>
                </c:pt>
                <c:pt idx="15">
                  <c:v>935.33285401981846</c:v>
                </c:pt>
                <c:pt idx="16">
                  <c:v>818.57835826243718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2A71-1149-81E1-14B1565E4E23}"/>
            </c:ext>
          </c:extLst>
        </c:ser>
        <c:ser>
          <c:idx val="5"/>
          <c:order val="5"/>
          <c:tx>
            <c:strRef>
              <c:f>'Landak_X-sec'!$H$3</c:f>
              <c:strCache>
                <c:ptCount val="1"/>
                <c:pt idx="0">
                  <c:v>Fit Depth</c:v>
                </c:pt>
              </c:strCache>
            </c:strRef>
          </c:tx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'Landak_X-sec'!$B$4:$B$20</c:f>
              <c:numCache>
                <c:formatCode>General</c:formatCode>
                <c:ptCount val="17"/>
                <c:pt idx="0">
                  <c:v>0</c:v>
                </c:pt>
                <c:pt idx="1">
                  <c:v>1900</c:v>
                </c:pt>
                <c:pt idx="2">
                  <c:v>3800</c:v>
                </c:pt>
                <c:pt idx="3">
                  <c:v>5500</c:v>
                </c:pt>
                <c:pt idx="4">
                  <c:v>6700</c:v>
                </c:pt>
                <c:pt idx="5">
                  <c:v>8400</c:v>
                </c:pt>
                <c:pt idx="6">
                  <c:v>12100</c:v>
                </c:pt>
                <c:pt idx="7">
                  <c:v>16200</c:v>
                </c:pt>
                <c:pt idx="8">
                  <c:v>17800</c:v>
                </c:pt>
                <c:pt idx="9">
                  <c:v>19400</c:v>
                </c:pt>
                <c:pt idx="10">
                  <c:v>24100</c:v>
                </c:pt>
                <c:pt idx="11">
                  <c:v>28000</c:v>
                </c:pt>
                <c:pt idx="12">
                  <c:v>31600</c:v>
                </c:pt>
                <c:pt idx="13">
                  <c:v>35000</c:v>
                </c:pt>
                <c:pt idx="14">
                  <c:v>39800</c:v>
                </c:pt>
                <c:pt idx="15">
                  <c:v>45600</c:v>
                </c:pt>
                <c:pt idx="16">
                  <c:v>53600</c:v>
                </c:pt>
              </c:numCache>
            </c:numRef>
          </c:xVal>
          <c:yVal>
            <c:numRef>
              <c:f>'Landak_X-sec'!$H$4:$H$20</c:f>
              <c:numCache>
                <c:formatCode>0.00</c:formatCode>
                <c:ptCount val="17"/>
                <c:pt idx="0">
                  <c:v>8.695652173913043</c:v>
                </c:pt>
                <c:pt idx="1">
                  <c:v>8.695652173913043</c:v>
                </c:pt>
                <c:pt idx="2">
                  <c:v>8.695652173913043</c:v>
                </c:pt>
                <c:pt idx="3">
                  <c:v>8.695652173913043</c:v>
                </c:pt>
                <c:pt idx="4">
                  <c:v>8.695652173913043</c:v>
                </c:pt>
                <c:pt idx="5">
                  <c:v>8.695652173913043</c:v>
                </c:pt>
                <c:pt idx="6">
                  <c:v>8.695652173913043</c:v>
                </c:pt>
                <c:pt idx="7">
                  <c:v>8.695652173913043</c:v>
                </c:pt>
                <c:pt idx="8">
                  <c:v>8.6956521739130448</c:v>
                </c:pt>
                <c:pt idx="9">
                  <c:v>8.6956521739130448</c:v>
                </c:pt>
                <c:pt idx="10">
                  <c:v>8.6956521739130448</c:v>
                </c:pt>
                <c:pt idx="11">
                  <c:v>8.695652173913043</c:v>
                </c:pt>
                <c:pt idx="12">
                  <c:v>8.6956521739130448</c:v>
                </c:pt>
                <c:pt idx="13">
                  <c:v>8.6956521739130412</c:v>
                </c:pt>
                <c:pt idx="14">
                  <c:v>8.6956521739130448</c:v>
                </c:pt>
                <c:pt idx="15">
                  <c:v>8.695652173913043</c:v>
                </c:pt>
                <c:pt idx="16">
                  <c:v>8.695652173913043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2A71-1149-81E1-14B1565E4E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3834616"/>
        <c:axId val="2103775992"/>
      </c:scatterChart>
      <c:valAx>
        <c:axId val="21038346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03775992"/>
        <c:crosses val="autoZero"/>
        <c:crossBetween val="midCat"/>
      </c:valAx>
      <c:valAx>
        <c:axId val="2103775992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03834616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</a:t>
            </a:r>
            <a:r>
              <a:rPr lang="en-US"/>
              <a:t>Delaware Estuary</a:t>
            </a:r>
          </a:p>
        </c:rich>
      </c:tx>
      <c:layout>
        <c:manualLayout>
          <c:xMode val="edge"/>
          <c:yMode val="edge"/>
          <c:x val="0.242091123224981"/>
          <c:y val="2.70727436093936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362020773044399"/>
          <c:y val="0.189859161334722"/>
          <c:w val="0.65549731924535104"/>
          <c:h val="0.651058270705409"/>
        </c:manualLayout>
      </c:layout>
      <c:scatterChart>
        <c:scatterStyle val="lineMarker"/>
        <c:varyColors val="0"/>
        <c:ser>
          <c:idx val="0"/>
          <c:order val="0"/>
          <c:tx>
            <c:strRef>
              <c:f>'Delaware_X-sec'!$C$3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marker>
            <c:symbol val="diamond"/>
            <c:size val="3"/>
          </c:marker>
          <c:xVal>
            <c:numRef>
              <c:f>'Delaware_X-sec'!$B$4:$B$152</c:f>
              <c:numCache>
                <c:formatCode>General</c:formatCode>
                <c:ptCount val="149"/>
                <c:pt idx="0">
                  <c:v>0</c:v>
                </c:pt>
                <c:pt idx="1">
                  <c:v>568</c:v>
                </c:pt>
                <c:pt idx="2">
                  <c:v>1969</c:v>
                </c:pt>
                <c:pt idx="3">
                  <c:v>3643</c:v>
                </c:pt>
                <c:pt idx="4">
                  <c:v>5311</c:v>
                </c:pt>
                <c:pt idx="5">
                  <c:v>6715</c:v>
                </c:pt>
                <c:pt idx="6">
                  <c:v>8379</c:v>
                </c:pt>
                <c:pt idx="7">
                  <c:v>10327</c:v>
                </c:pt>
                <c:pt idx="8">
                  <c:v>12002</c:v>
                </c:pt>
                <c:pt idx="9">
                  <c:v>13399</c:v>
                </c:pt>
                <c:pt idx="10">
                  <c:v>14796</c:v>
                </c:pt>
                <c:pt idx="11">
                  <c:v>16467</c:v>
                </c:pt>
                <c:pt idx="12">
                  <c:v>18138</c:v>
                </c:pt>
                <c:pt idx="13">
                  <c:v>19805</c:v>
                </c:pt>
                <c:pt idx="14">
                  <c:v>21192</c:v>
                </c:pt>
                <c:pt idx="15">
                  <c:v>22575</c:v>
                </c:pt>
                <c:pt idx="16">
                  <c:v>24235</c:v>
                </c:pt>
                <c:pt idx="17">
                  <c:v>26447</c:v>
                </c:pt>
                <c:pt idx="18">
                  <c:v>27830</c:v>
                </c:pt>
                <c:pt idx="19">
                  <c:v>29760</c:v>
                </c:pt>
                <c:pt idx="20">
                  <c:v>30862</c:v>
                </c:pt>
                <c:pt idx="21">
                  <c:v>32530</c:v>
                </c:pt>
                <c:pt idx="22">
                  <c:v>34183</c:v>
                </c:pt>
                <c:pt idx="23">
                  <c:v>35819</c:v>
                </c:pt>
                <c:pt idx="24">
                  <c:v>37195</c:v>
                </c:pt>
                <c:pt idx="25">
                  <c:v>39143</c:v>
                </c:pt>
                <c:pt idx="26">
                  <c:v>40803</c:v>
                </c:pt>
                <c:pt idx="27">
                  <c:v>41905</c:v>
                </c:pt>
                <c:pt idx="28">
                  <c:v>44117</c:v>
                </c:pt>
                <c:pt idx="29">
                  <c:v>45770</c:v>
                </c:pt>
                <c:pt idx="30">
                  <c:v>46855</c:v>
                </c:pt>
                <c:pt idx="31">
                  <c:v>48511</c:v>
                </c:pt>
                <c:pt idx="32">
                  <c:v>50165</c:v>
                </c:pt>
                <c:pt idx="33">
                  <c:v>51807</c:v>
                </c:pt>
                <c:pt idx="34">
                  <c:v>52895</c:v>
                </c:pt>
                <c:pt idx="35">
                  <c:v>53439</c:v>
                </c:pt>
                <c:pt idx="36">
                  <c:v>55096</c:v>
                </c:pt>
                <c:pt idx="37">
                  <c:v>56774</c:v>
                </c:pt>
                <c:pt idx="38">
                  <c:v>58424</c:v>
                </c:pt>
                <c:pt idx="39">
                  <c:v>58954</c:v>
                </c:pt>
                <c:pt idx="40">
                  <c:v>60049</c:v>
                </c:pt>
                <c:pt idx="41">
                  <c:v>61706</c:v>
                </c:pt>
                <c:pt idx="42">
                  <c:v>63106</c:v>
                </c:pt>
                <c:pt idx="43">
                  <c:v>64784.000000000007</c:v>
                </c:pt>
                <c:pt idx="44">
                  <c:v>66153</c:v>
                </c:pt>
                <c:pt idx="45">
                  <c:v>67248</c:v>
                </c:pt>
                <c:pt idx="46">
                  <c:v>68649</c:v>
                </c:pt>
                <c:pt idx="47">
                  <c:v>70313</c:v>
                </c:pt>
                <c:pt idx="48">
                  <c:v>72517</c:v>
                </c:pt>
                <c:pt idx="49">
                  <c:v>73897</c:v>
                </c:pt>
                <c:pt idx="50">
                  <c:v>75266</c:v>
                </c:pt>
                <c:pt idx="51">
                  <c:v>75806</c:v>
                </c:pt>
                <c:pt idx="52">
                  <c:v>77179</c:v>
                </c:pt>
                <c:pt idx="53">
                  <c:v>78270</c:v>
                </c:pt>
                <c:pt idx="54">
                  <c:v>80496</c:v>
                </c:pt>
                <c:pt idx="55">
                  <c:v>82160</c:v>
                </c:pt>
                <c:pt idx="56">
                  <c:v>83258</c:v>
                </c:pt>
                <c:pt idx="57">
                  <c:v>84072</c:v>
                </c:pt>
                <c:pt idx="58">
                  <c:v>86028</c:v>
                </c:pt>
                <c:pt idx="59">
                  <c:v>88797</c:v>
                </c:pt>
                <c:pt idx="60">
                  <c:v>89327</c:v>
                </c:pt>
                <c:pt idx="61">
                  <c:v>90187</c:v>
                </c:pt>
                <c:pt idx="62">
                  <c:v>91595</c:v>
                </c:pt>
                <c:pt idx="63">
                  <c:v>93817</c:v>
                </c:pt>
                <c:pt idx="64">
                  <c:v>95179</c:v>
                </c:pt>
                <c:pt idx="65">
                  <c:v>95986</c:v>
                </c:pt>
                <c:pt idx="66">
                  <c:v>98240</c:v>
                </c:pt>
                <c:pt idx="67">
                  <c:v>99325</c:v>
                </c:pt>
                <c:pt idx="68">
                  <c:v>100416</c:v>
                </c:pt>
                <c:pt idx="69">
                  <c:v>102894</c:v>
                </c:pt>
                <c:pt idx="70">
                  <c:v>103989</c:v>
                </c:pt>
                <c:pt idx="71">
                  <c:v>105952</c:v>
                </c:pt>
                <c:pt idx="72">
                  <c:v>107601</c:v>
                </c:pt>
                <c:pt idx="73">
                  <c:v>108135</c:v>
                </c:pt>
                <c:pt idx="74">
                  <c:v>108675</c:v>
                </c:pt>
                <c:pt idx="75">
                  <c:v>109212</c:v>
                </c:pt>
                <c:pt idx="76">
                  <c:v>109742</c:v>
                </c:pt>
                <c:pt idx="77">
                  <c:v>110631</c:v>
                </c:pt>
                <c:pt idx="78">
                  <c:v>112010</c:v>
                </c:pt>
                <c:pt idx="79">
                  <c:v>112607</c:v>
                </c:pt>
                <c:pt idx="80">
                  <c:v>113983</c:v>
                </c:pt>
                <c:pt idx="81">
                  <c:v>115359</c:v>
                </c:pt>
                <c:pt idx="82">
                  <c:v>117012</c:v>
                </c:pt>
                <c:pt idx="83">
                  <c:v>118381</c:v>
                </c:pt>
                <c:pt idx="84">
                  <c:v>120344</c:v>
                </c:pt>
                <c:pt idx="85">
                  <c:v>121730</c:v>
                </c:pt>
                <c:pt idx="86">
                  <c:v>123380</c:v>
                </c:pt>
                <c:pt idx="87">
                  <c:v>125307</c:v>
                </c:pt>
                <c:pt idx="88">
                  <c:v>126427</c:v>
                </c:pt>
                <c:pt idx="89">
                  <c:v>128086.99999999999</c:v>
                </c:pt>
                <c:pt idx="90">
                  <c:v>128322</c:v>
                </c:pt>
                <c:pt idx="91">
                  <c:v>129172</c:v>
                </c:pt>
                <c:pt idx="92">
                  <c:v>131138</c:v>
                </c:pt>
                <c:pt idx="93">
                  <c:v>131934</c:v>
                </c:pt>
                <c:pt idx="94">
                  <c:v>132506</c:v>
                </c:pt>
                <c:pt idx="95">
                  <c:v>133655</c:v>
                </c:pt>
                <c:pt idx="96">
                  <c:v>134736</c:v>
                </c:pt>
                <c:pt idx="97">
                  <c:v>136112</c:v>
                </c:pt>
                <c:pt idx="98">
                  <c:v>138067</c:v>
                </c:pt>
                <c:pt idx="99">
                  <c:v>140271</c:v>
                </c:pt>
                <c:pt idx="100">
                  <c:v>141008</c:v>
                </c:pt>
                <c:pt idx="101">
                  <c:v>141085</c:v>
                </c:pt>
                <c:pt idx="102">
                  <c:v>141594</c:v>
                </c:pt>
                <c:pt idx="103">
                  <c:v>143304</c:v>
                </c:pt>
                <c:pt idx="104">
                  <c:v>143602</c:v>
                </c:pt>
                <c:pt idx="105">
                  <c:v>145551</c:v>
                </c:pt>
                <c:pt idx="106">
                  <c:v>146344</c:v>
                </c:pt>
                <c:pt idx="107">
                  <c:v>147983</c:v>
                </c:pt>
                <c:pt idx="108">
                  <c:v>148794</c:v>
                </c:pt>
                <c:pt idx="109">
                  <c:v>150493</c:v>
                </c:pt>
                <c:pt idx="110">
                  <c:v>151862</c:v>
                </c:pt>
                <c:pt idx="111">
                  <c:v>152648</c:v>
                </c:pt>
                <c:pt idx="112">
                  <c:v>153441</c:v>
                </c:pt>
                <c:pt idx="113">
                  <c:v>155684</c:v>
                </c:pt>
                <c:pt idx="114">
                  <c:v>156761</c:v>
                </c:pt>
                <c:pt idx="115">
                  <c:v>158166</c:v>
                </c:pt>
                <c:pt idx="116">
                  <c:v>158692</c:v>
                </c:pt>
                <c:pt idx="117">
                  <c:v>160114</c:v>
                </c:pt>
                <c:pt idx="118">
                  <c:v>160967</c:v>
                </c:pt>
                <c:pt idx="119">
                  <c:v>161856</c:v>
                </c:pt>
                <c:pt idx="120">
                  <c:v>162940</c:v>
                </c:pt>
                <c:pt idx="121">
                  <c:v>164070</c:v>
                </c:pt>
                <c:pt idx="122">
                  <c:v>164312</c:v>
                </c:pt>
                <c:pt idx="123">
                  <c:v>165639</c:v>
                </c:pt>
                <c:pt idx="124">
                  <c:v>167054</c:v>
                </c:pt>
                <c:pt idx="125">
                  <c:v>167907</c:v>
                </c:pt>
                <c:pt idx="126">
                  <c:v>167949</c:v>
                </c:pt>
                <c:pt idx="127">
                  <c:v>169592</c:v>
                </c:pt>
                <c:pt idx="128">
                  <c:v>170964</c:v>
                </c:pt>
                <c:pt idx="129">
                  <c:v>171203</c:v>
                </c:pt>
                <c:pt idx="130">
                  <c:v>172365</c:v>
                </c:pt>
                <c:pt idx="131">
                  <c:v>173144</c:v>
                </c:pt>
                <c:pt idx="132">
                  <c:v>173208</c:v>
                </c:pt>
                <c:pt idx="133">
                  <c:v>173443</c:v>
                </c:pt>
                <c:pt idx="134">
                  <c:v>174534</c:v>
                </c:pt>
                <c:pt idx="135">
                  <c:v>176212</c:v>
                </c:pt>
                <c:pt idx="136">
                  <c:v>176710</c:v>
                </c:pt>
                <c:pt idx="137">
                  <c:v>177307</c:v>
                </c:pt>
                <c:pt idx="138">
                  <c:v>178118</c:v>
                </c:pt>
                <c:pt idx="139">
                  <c:v>178196</c:v>
                </c:pt>
                <c:pt idx="140">
                  <c:v>178996</c:v>
                </c:pt>
                <c:pt idx="141">
                  <c:v>179589</c:v>
                </c:pt>
                <c:pt idx="142">
                  <c:v>180070</c:v>
                </c:pt>
                <c:pt idx="143">
                  <c:v>181439</c:v>
                </c:pt>
                <c:pt idx="144">
                  <c:v>181681</c:v>
                </c:pt>
                <c:pt idx="145">
                  <c:v>183369</c:v>
                </c:pt>
                <c:pt idx="146">
                  <c:v>183689</c:v>
                </c:pt>
                <c:pt idx="147">
                  <c:v>183707</c:v>
                </c:pt>
                <c:pt idx="148">
                  <c:v>184759</c:v>
                </c:pt>
              </c:numCache>
            </c:numRef>
          </c:xVal>
          <c:yVal>
            <c:numRef>
              <c:f>'Delaware_X-sec'!$C$4:$C$152</c:f>
              <c:numCache>
                <c:formatCode>General</c:formatCode>
                <c:ptCount val="149"/>
                <c:pt idx="0">
                  <c:v>263539</c:v>
                </c:pt>
                <c:pt idx="1">
                  <c:v>276420</c:v>
                </c:pt>
                <c:pt idx="2">
                  <c:v>295982</c:v>
                </c:pt>
                <c:pt idx="3">
                  <c:v>310599</c:v>
                </c:pt>
                <c:pt idx="4">
                  <c:v>304378</c:v>
                </c:pt>
                <c:pt idx="5">
                  <c:v>305692</c:v>
                </c:pt>
                <c:pt idx="6">
                  <c:v>297431</c:v>
                </c:pt>
                <c:pt idx="7">
                  <c:v>307595</c:v>
                </c:pt>
                <c:pt idx="8">
                  <c:v>318249</c:v>
                </c:pt>
                <c:pt idx="9">
                  <c:v>313361</c:v>
                </c:pt>
                <c:pt idx="10">
                  <c:v>313361</c:v>
                </c:pt>
                <c:pt idx="11">
                  <c:v>293751</c:v>
                </c:pt>
                <c:pt idx="12">
                  <c:v>293403</c:v>
                </c:pt>
                <c:pt idx="13">
                  <c:v>278386</c:v>
                </c:pt>
                <c:pt idx="14">
                  <c:v>273774</c:v>
                </c:pt>
                <c:pt idx="15">
                  <c:v>273788</c:v>
                </c:pt>
                <c:pt idx="16">
                  <c:v>247131</c:v>
                </c:pt>
                <c:pt idx="17">
                  <c:v>245869</c:v>
                </c:pt>
                <c:pt idx="18">
                  <c:v>226897</c:v>
                </c:pt>
                <c:pt idx="19">
                  <c:v>190171</c:v>
                </c:pt>
                <c:pt idx="20">
                  <c:v>193765</c:v>
                </c:pt>
                <c:pt idx="21">
                  <c:v>191161</c:v>
                </c:pt>
                <c:pt idx="22">
                  <c:v>152246</c:v>
                </c:pt>
                <c:pt idx="23">
                  <c:v>152389</c:v>
                </c:pt>
                <c:pt idx="24">
                  <c:v>140801</c:v>
                </c:pt>
                <c:pt idx="25">
                  <c:v>129197</c:v>
                </c:pt>
                <c:pt idx="26">
                  <c:v>123445</c:v>
                </c:pt>
                <c:pt idx="27">
                  <c:v>125102</c:v>
                </c:pt>
                <c:pt idx="28">
                  <c:v>113684</c:v>
                </c:pt>
                <c:pt idx="29">
                  <c:v>92333</c:v>
                </c:pt>
                <c:pt idx="30">
                  <c:v>91299</c:v>
                </c:pt>
                <c:pt idx="31">
                  <c:v>80871</c:v>
                </c:pt>
                <c:pt idx="32">
                  <c:v>72223</c:v>
                </c:pt>
                <c:pt idx="33">
                  <c:v>72286</c:v>
                </c:pt>
                <c:pt idx="34">
                  <c:v>66040</c:v>
                </c:pt>
                <c:pt idx="35">
                  <c:v>67713</c:v>
                </c:pt>
                <c:pt idx="36">
                  <c:v>60669</c:v>
                </c:pt>
                <c:pt idx="37">
                  <c:v>60644</c:v>
                </c:pt>
                <c:pt idx="38">
                  <c:v>55029</c:v>
                </c:pt>
                <c:pt idx="39">
                  <c:v>57977</c:v>
                </c:pt>
                <c:pt idx="40">
                  <c:v>45966</c:v>
                </c:pt>
                <c:pt idx="41">
                  <c:v>45940</c:v>
                </c:pt>
                <c:pt idx="42">
                  <c:v>51873</c:v>
                </c:pt>
                <c:pt idx="43">
                  <c:v>45804</c:v>
                </c:pt>
                <c:pt idx="44">
                  <c:v>46704</c:v>
                </c:pt>
                <c:pt idx="45">
                  <c:v>40678</c:v>
                </c:pt>
                <c:pt idx="46">
                  <c:v>38710</c:v>
                </c:pt>
                <c:pt idx="47">
                  <c:v>38608</c:v>
                </c:pt>
                <c:pt idx="48">
                  <c:v>38095</c:v>
                </c:pt>
                <c:pt idx="49">
                  <c:v>34282</c:v>
                </c:pt>
                <c:pt idx="50">
                  <c:v>30838</c:v>
                </c:pt>
                <c:pt idx="51">
                  <c:v>32478</c:v>
                </c:pt>
                <c:pt idx="52">
                  <c:v>29426</c:v>
                </c:pt>
                <c:pt idx="53">
                  <c:v>29602</c:v>
                </c:pt>
                <c:pt idx="54">
                  <c:v>25493</c:v>
                </c:pt>
                <c:pt idx="55">
                  <c:v>25037</c:v>
                </c:pt>
                <c:pt idx="56">
                  <c:v>24569</c:v>
                </c:pt>
                <c:pt idx="57">
                  <c:v>24576</c:v>
                </c:pt>
                <c:pt idx="58">
                  <c:v>20355</c:v>
                </c:pt>
                <c:pt idx="59">
                  <c:v>21553</c:v>
                </c:pt>
                <c:pt idx="60">
                  <c:v>21976</c:v>
                </c:pt>
                <c:pt idx="61">
                  <c:v>22233</c:v>
                </c:pt>
                <c:pt idx="62">
                  <c:v>23458</c:v>
                </c:pt>
                <c:pt idx="63">
                  <c:v>20477</c:v>
                </c:pt>
                <c:pt idx="64">
                  <c:v>17613</c:v>
                </c:pt>
                <c:pt idx="65">
                  <c:v>17403</c:v>
                </c:pt>
                <c:pt idx="66">
                  <c:v>18733</c:v>
                </c:pt>
                <c:pt idx="67">
                  <c:v>18322</c:v>
                </c:pt>
                <c:pt idx="68">
                  <c:v>16695</c:v>
                </c:pt>
                <c:pt idx="69">
                  <c:v>17049</c:v>
                </c:pt>
                <c:pt idx="70">
                  <c:v>16940</c:v>
                </c:pt>
                <c:pt idx="71">
                  <c:v>15598</c:v>
                </c:pt>
                <c:pt idx="72">
                  <c:v>15810</c:v>
                </c:pt>
                <c:pt idx="73">
                  <c:v>16561</c:v>
                </c:pt>
                <c:pt idx="74">
                  <c:v>14309</c:v>
                </c:pt>
                <c:pt idx="75">
                  <c:v>14312</c:v>
                </c:pt>
                <c:pt idx="76">
                  <c:v>14320</c:v>
                </c:pt>
                <c:pt idx="77">
                  <c:v>13901</c:v>
                </c:pt>
                <c:pt idx="78">
                  <c:v>14440</c:v>
                </c:pt>
                <c:pt idx="79">
                  <c:v>14451</c:v>
                </c:pt>
                <c:pt idx="80">
                  <c:v>14440</c:v>
                </c:pt>
                <c:pt idx="81">
                  <c:v>14105</c:v>
                </c:pt>
                <c:pt idx="82">
                  <c:v>13600</c:v>
                </c:pt>
                <c:pt idx="83">
                  <c:v>13654</c:v>
                </c:pt>
                <c:pt idx="84">
                  <c:v>13612</c:v>
                </c:pt>
                <c:pt idx="85">
                  <c:v>12770</c:v>
                </c:pt>
                <c:pt idx="86">
                  <c:v>12319</c:v>
                </c:pt>
                <c:pt idx="87">
                  <c:v>11406</c:v>
                </c:pt>
                <c:pt idx="88">
                  <c:v>11768</c:v>
                </c:pt>
                <c:pt idx="89">
                  <c:v>11143</c:v>
                </c:pt>
                <c:pt idx="90">
                  <c:v>11579</c:v>
                </c:pt>
                <c:pt idx="91">
                  <c:v>11298</c:v>
                </c:pt>
                <c:pt idx="92">
                  <c:v>7740</c:v>
                </c:pt>
                <c:pt idx="93">
                  <c:v>10202</c:v>
                </c:pt>
                <c:pt idx="94">
                  <c:v>9999</c:v>
                </c:pt>
                <c:pt idx="95">
                  <c:v>10509</c:v>
                </c:pt>
                <c:pt idx="96">
                  <c:v>10538</c:v>
                </c:pt>
                <c:pt idx="97">
                  <c:v>9712</c:v>
                </c:pt>
                <c:pt idx="98">
                  <c:v>8416</c:v>
                </c:pt>
                <c:pt idx="99">
                  <c:v>9192</c:v>
                </c:pt>
                <c:pt idx="100">
                  <c:v>8456</c:v>
                </c:pt>
                <c:pt idx="101">
                  <c:v>8125</c:v>
                </c:pt>
                <c:pt idx="102">
                  <c:v>8341</c:v>
                </c:pt>
                <c:pt idx="103">
                  <c:v>8489</c:v>
                </c:pt>
                <c:pt idx="104">
                  <c:v>10485</c:v>
                </c:pt>
                <c:pt idx="105">
                  <c:v>11238</c:v>
                </c:pt>
                <c:pt idx="106">
                  <c:v>9589</c:v>
                </c:pt>
                <c:pt idx="107">
                  <c:v>10670</c:v>
                </c:pt>
                <c:pt idx="108">
                  <c:v>8203</c:v>
                </c:pt>
                <c:pt idx="109">
                  <c:v>7023</c:v>
                </c:pt>
                <c:pt idx="110">
                  <c:v>7174</c:v>
                </c:pt>
                <c:pt idx="111">
                  <c:v>6643</c:v>
                </c:pt>
                <c:pt idx="112">
                  <c:v>6640</c:v>
                </c:pt>
                <c:pt idx="113">
                  <c:v>6444</c:v>
                </c:pt>
                <c:pt idx="114">
                  <c:v>6654</c:v>
                </c:pt>
                <c:pt idx="115">
                  <c:v>5266</c:v>
                </c:pt>
                <c:pt idx="116">
                  <c:v>6038</c:v>
                </c:pt>
                <c:pt idx="117">
                  <c:v>5776</c:v>
                </c:pt>
                <c:pt idx="118">
                  <c:v>6269</c:v>
                </c:pt>
                <c:pt idx="119">
                  <c:v>6287</c:v>
                </c:pt>
                <c:pt idx="120">
                  <c:v>5921</c:v>
                </c:pt>
                <c:pt idx="121">
                  <c:v>5056</c:v>
                </c:pt>
                <c:pt idx="122">
                  <c:v>5559</c:v>
                </c:pt>
                <c:pt idx="123">
                  <c:v>4908</c:v>
                </c:pt>
                <c:pt idx="124">
                  <c:v>4918</c:v>
                </c:pt>
                <c:pt idx="125">
                  <c:v>4873</c:v>
                </c:pt>
                <c:pt idx="126">
                  <c:v>4997</c:v>
                </c:pt>
                <c:pt idx="127">
                  <c:v>4742</c:v>
                </c:pt>
                <c:pt idx="128">
                  <c:v>4744</c:v>
                </c:pt>
                <c:pt idx="129">
                  <c:v>4749</c:v>
                </c:pt>
                <c:pt idx="130">
                  <c:v>4745</c:v>
                </c:pt>
                <c:pt idx="131">
                  <c:v>4589</c:v>
                </c:pt>
                <c:pt idx="132">
                  <c:v>4723</c:v>
                </c:pt>
                <c:pt idx="133">
                  <c:v>4691</c:v>
                </c:pt>
                <c:pt idx="134">
                  <c:v>4531</c:v>
                </c:pt>
                <c:pt idx="135">
                  <c:v>3764</c:v>
                </c:pt>
                <c:pt idx="136">
                  <c:v>3772</c:v>
                </c:pt>
                <c:pt idx="137">
                  <c:v>3755</c:v>
                </c:pt>
                <c:pt idx="138">
                  <c:v>3718</c:v>
                </c:pt>
                <c:pt idx="139">
                  <c:v>3843</c:v>
                </c:pt>
                <c:pt idx="140">
                  <c:v>3407</c:v>
                </c:pt>
                <c:pt idx="141">
                  <c:v>3426</c:v>
                </c:pt>
                <c:pt idx="142">
                  <c:v>3436</c:v>
                </c:pt>
                <c:pt idx="143">
                  <c:v>3074</c:v>
                </c:pt>
                <c:pt idx="144">
                  <c:v>3262</c:v>
                </c:pt>
                <c:pt idx="145">
                  <c:v>2926</c:v>
                </c:pt>
                <c:pt idx="146">
                  <c:v>2970</c:v>
                </c:pt>
                <c:pt idx="147">
                  <c:v>2980</c:v>
                </c:pt>
                <c:pt idx="148">
                  <c:v>2947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647-EA44-807D-082845882448}"/>
            </c:ext>
          </c:extLst>
        </c:ser>
        <c:ser>
          <c:idx val="1"/>
          <c:order val="1"/>
          <c:tx>
            <c:strRef>
              <c:f>'Delaware_X-sec'!$D$3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3"/>
          </c:marker>
          <c:xVal>
            <c:numRef>
              <c:f>'Delaware_X-sec'!$B$4:$B$152</c:f>
              <c:numCache>
                <c:formatCode>General</c:formatCode>
                <c:ptCount val="149"/>
                <c:pt idx="0">
                  <c:v>0</c:v>
                </c:pt>
                <c:pt idx="1">
                  <c:v>568</c:v>
                </c:pt>
                <c:pt idx="2">
                  <c:v>1969</c:v>
                </c:pt>
                <c:pt idx="3">
                  <c:v>3643</c:v>
                </c:pt>
                <c:pt idx="4">
                  <c:v>5311</c:v>
                </c:pt>
                <c:pt idx="5">
                  <c:v>6715</c:v>
                </c:pt>
                <c:pt idx="6">
                  <c:v>8379</c:v>
                </c:pt>
                <c:pt idx="7">
                  <c:v>10327</c:v>
                </c:pt>
                <c:pt idx="8">
                  <c:v>12002</c:v>
                </c:pt>
                <c:pt idx="9">
                  <c:v>13399</c:v>
                </c:pt>
                <c:pt idx="10">
                  <c:v>14796</c:v>
                </c:pt>
                <c:pt idx="11">
                  <c:v>16467</c:v>
                </c:pt>
                <c:pt idx="12">
                  <c:v>18138</c:v>
                </c:pt>
                <c:pt idx="13">
                  <c:v>19805</c:v>
                </c:pt>
                <c:pt idx="14">
                  <c:v>21192</c:v>
                </c:pt>
                <c:pt idx="15">
                  <c:v>22575</c:v>
                </c:pt>
                <c:pt idx="16">
                  <c:v>24235</c:v>
                </c:pt>
                <c:pt idx="17">
                  <c:v>26447</c:v>
                </c:pt>
                <c:pt idx="18">
                  <c:v>27830</c:v>
                </c:pt>
                <c:pt idx="19">
                  <c:v>29760</c:v>
                </c:pt>
                <c:pt idx="20">
                  <c:v>30862</c:v>
                </c:pt>
                <c:pt idx="21">
                  <c:v>32530</c:v>
                </c:pt>
                <c:pt idx="22">
                  <c:v>34183</c:v>
                </c:pt>
                <c:pt idx="23">
                  <c:v>35819</c:v>
                </c:pt>
                <c:pt idx="24">
                  <c:v>37195</c:v>
                </c:pt>
                <c:pt idx="25">
                  <c:v>39143</c:v>
                </c:pt>
                <c:pt idx="26">
                  <c:v>40803</c:v>
                </c:pt>
                <c:pt idx="27">
                  <c:v>41905</c:v>
                </c:pt>
                <c:pt idx="28">
                  <c:v>44117</c:v>
                </c:pt>
                <c:pt idx="29">
                  <c:v>45770</c:v>
                </c:pt>
                <c:pt idx="30">
                  <c:v>46855</c:v>
                </c:pt>
                <c:pt idx="31">
                  <c:v>48511</c:v>
                </c:pt>
                <c:pt idx="32">
                  <c:v>50165</c:v>
                </c:pt>
                <c:pt idx="33">
                  <c:v>51807</c:v>
                </c:pt>
                <c:pt idx="34">
                  <c:v>52895</c:v>
                </c:pt>
                <c:pt idx="35">
                  <c:v>53439</c:v>
                </c:pt>
                <c:pt idx="36">
                  <c:v>55096</c:v>
                </c:pt>
                <c:pt idx="37">
                  <c:v>56774</c:v>
                </c:pt>
                <c:pt idx="38">
                  <c:v>58424</c:v>
                </c:pt>
                <c:pt idx="39">
                  <c:v>58954</c:v>
                </c:pt>
                <c:pt idx="40">
                  <c:v>60049</c:v>
                </c:pt>
                <c:pt idx="41">
                  <c:v>61706</c:v>
                </c:pt>
                <c:pt idx="42">
                  <c:v>63106</c:v>
                </c:pt>
                <c:pt idx="43">
                  <c:v>64784.000000000007</c:v>
                </c:pt>
                <c:pt idx="44">
                  <c:v>66153</c:v>
                </c:pt>
                <c:pt idx="45">
                  <c:v>67248</c:v>
                </c:pt>
                <c:pt idx="46">
                  <c:v>68649</c:v>
                </c:pt>
                <c:pt idx="47">
                  <c:v>70313</c:v>
                </c:pt>
                <c:pt idx="48">
                  <c:v>72517</c:v>
                </c:pt>
                <c:pt idx="49">
                  <c:v>73897</c:v>
                </c:pt>
                <c:pt idx="50">
                  <c:v>75266</c:v>
                </c:pt>
                <c:pt idx="51">
                  <c:v>75806</c:v>
                </c:pt>
                <c:pt idx="52">
                  <c:v>77179</c:v>
                </c:pt>
                <c:pt idx="53">
                  <c:v>78270</c:v>
                </c:pt>
                <c:pt idx="54">
                  <c:v>80496</c:v>
                </c:pt>
                <c:pt idx="55">
                  <c:v>82160</c:v>
                </c:pt>
                <c:pt idx="56">
                  <c:v>83258</c:v>
                </c:pt>
                <c:pt idx="57">
                  <c:v>84072</c:v>
                </c:pt>
                <c:pt idx="58">
                  <c:v>86028</c:v>
                </c:pt>
                <c:pt idx="59">
                  <c:v>88797</c:v>
                </c:pt>
                <c:pt idx="60">
                  <c:v>89327</c:v>
                </c:pt>
                <c:pt idx="61">
                  <c:v>90187</c:v>
                </c:pt>
                <c:pt idx="62">
                  <c:v>91595</c:v>
                </c:pt>
                <c:pt idx="63">
                  <c:v>93817</c:v>
                </c:pt>
                <c:pt idx="64">
                  <c:v>95179</c:v>
                </c:pt>
                <c:pt idx="65">
                  <c:v>95986</c:v>
                </c:pt>
                <c:pt idx="66">
                  <c:v>98240</c:v>
                </c:pt>
                <c:pt idx="67">
                  <c:v>99325</c:v>
                </c:pt>
                <c:pt idx="68">
                  <c:v>100416</c:v>
                </c:pt>
                <c:pt idx="69">
                  <c:v>102894</c:v>
                </c:pt>
                <c:pt idx="70">
                  <c:v>103989</c:v>
                </c:pt>
                <c:pt idx="71">
                  <c:v>105952</c:v>
                </c:pt>
                <c:pt idx="72">
                  <c:v>107601</c:v>
                </c:pt>
                <c:pt idx="73">
                  <c:v>108135</c:v>
                </c:pt>
                <c:pt idx="74">
                  <c:v>108675</c:v>
                </c:pt>
                <c:pt idx="75">
                  <c:v>109212</c:v>
                </c:pt>
                <c:pt idx="76">
                  <c:v>109742</c:v>
                </c:pt>
                <c:pt idx="77">
                  <c:v>110631</c:v>
                </c:pt>
                <c:pt idx="78">
                  <c:v>112010</c:v>
                </c:pt>
                <c:pt idx="79">
                  <c:v>112607</c:v>
                </c:pt>
                <c:pt idx="80">
                  <c:v>113983</c:v>
                </c:pt>
                <c:pt idx="81">
                  <c:v>115359</c:v>
                </c:pt>
                <c:pt idx="82">
                  <c:v>117012</c:v>
                </c:pt>
                <c:pt idx="83">
                  <c:v>118381</c:v>
                </c:pt>
                <c:pt idx="84">
                  <c:v>120344</c:v>
                </c:pt>
                <c:pt idx="85">
                  <c:v>121730</c:v>
                </c:pt>
                <c:pt idx="86">
                  <c:v>123380</c:v>
                </c:pt>
                <c:pt idx="87">
                  <c:v>125307</c:v>
                </c:pt>
                <c:pt idx="88">
                  <c:v>126427</c:v>
                </c:pt>
                <c:pt idx="89">
                  <c:v>128086.99999999999</c:v>
                </c:pt>
                <c:pt idx="90">
                  <c:v>128322</c:v>
                </c:pt>
                <c:pt idx="91">
                  <c:v>129172</c:v>
                </c:pt>
                <c:pt idx="92">
                  <c:v>131138</c:v>
                </c:pt>
                <c:pt idx="93">
                  <c:v>131934</c:v>
                </c:pt>
                <c:pt idx="94">
                  <c:v>132506</c:v>
                </c:pt>
                <c:pt idx="95">
                  <c:v>133655</c:v>
                </c:pt>
                <c:pt idx="96">
                  <c:v>134736</c:v>
                </c:pt>
                <c:pt idx="97">
                  <c:v>136112</c:v>
                </c:pt>
                <c:pt idx="98">
                  <c:v>138067</c:v>
                </c:pt>
                <c:pt idx="99">
                  <c:v>140271</c:v>
                </c:pt>
                <c:pt idx="100">
                  <c:v>141008</c:v>
                </c:pt>
                <c:pt idx="101">
                  <c:v>141085</c:v>
                </c:pt>
                <c:pt idx="102">
                  <c:v>141594</c:v>
                </c:pt>
                <c:pt idx="103">
                  <c:v>143304</c:v>
                </c:pt>
                <c:pt idx="104">
                  <c:v>143602</c:v>
                </c:pt>
                <c:pt idx="105">
                  <c:v>145551</c:v>
                </c:pt>
                <c:pt idx="106">
                  <c:v>146344</c:v>
                </c:pt>
                <c:pt idx="107">
                  <c:v>147983</c:v>
                </c:pt>
                <c:pt idx="108">
                  <c:v>148794</c:v>
                </c:pt>
                <c:pt idx="109">
                  <c:v>150493</c:v>
                </c:pt>
                <c:pt idx="110">
                  <c:v>151862</c:v>
                </c:pt>
                <c:pt idx="111">
                  <c:v>152648</c:v>
                </c:pt>
                <c:pt idx="112">
                  <c:v>153441</c:v>
                </c:pt>
                <c:pt idx="113">
                  <c:v>155684</c:v>
                </c:pt>
                <c:pt idx="114">
                  <c:v>156761</c:v>
                </c:pt>
                <c:pt idx="115">
                  <c:v>158166</c:v>
                </c:pt>
                <c:pt idx="116">
                  <c:v>158692</c:v>
                </c:pt>
                <c:pt idx="117">
                  <c:v>160114</c:v>
                </c:pt>
                <c:pt idx="118">
                  <c:v>160967</c:v>
                </c:pt>
                <c:pt idx="119">
                  <c:v>161856</c:v>
                </c:pt>
                <c:pt idx="120">
                  <c:v>162940</c:v>
                </c:pt>
                <c:pt idx="121">
                  <c:v>164070</c:v>
                </c:pt>
                <c:pt idx="122">
                  <c:v>164312</c:v>
                </c:pt>
                <c:pt idx="123">
                  <c:v>165639</c:v>
                </c:pt>
                <c:pt idx="124">
                  <c:v>167054</c:v>
                </c:pt>
                <c:pt idx="125">
                  <c:v>167907</c:v>
                </c:pt>
                <c:pt idx="126">
                  <c:v>167949</c:v>
                </c:pt>
                <c:pt idx="127">
                  <c:v>169592</c:v>
                </c:pt>
                <c:pt idx="128">
                  <c:v>170964</c:v>
                </c:pt>
                <c:pt idx="129">
                  <c:v>171203</c:v>
                </c:pt>
                <c:pt idx="130">
                  <c:v>172365</c:v>
                </c:pt>
                <c:pt idx="131">
                  <c:v>173144</c:v>
                </c:pt>
                <c:pt idx="132">
                  <c:v>173208</c:v>
                </c:pt>
                <c:pt idx="133">
                  <c:v>173443</c:v>
                </c:pt>
                <c:pt idx="134">
                  <c:v>174534</c:v>
                </c:pt>
                <c:pt idx="135">
                  <c:v>176212</c:v>
                </c:pt>
                <c:pt idx="136">
                  <c:v>176710</c:v>
                </c:pt>
                <c:pt idx="137">
                  <c:v>177307</c:v>
                </c:pt>
                <c:pt idx="138">
                  <c:v>178118</c:v>
                </c:pt>
                <c:pt idx="139">
                  <c:v>178196</c:v>
                </c:pt>
                <c:pt idx="140">
                  <c:v>178996</c:v>
                </c:pt>
                <c:pt idx="141">
                  <c:v>179589</c:v>
                </c:pt>
                <c:pt idx="142">
                  <c:v>180070</c:v>
                </c:pt>
                <c:pt idx="143">
                  <c:v>181439</c:v>
                </c:pt>
                <c:pt idx="144">
                  <c:v>181681</c:v>
                </c:pt>
                <c:pt idx="145">
                  <c:v>183369</c:v>
                </c:pt>
                <c:pt idx="146">
                  <c:v>183689</c:v>
                </c:pt>
                <c:pt idx="147">
                  <c:v>183707</c:v>
                </c:pt>
                <c:pt idx="148">
                  <c:v>184759</c:v>
                </c:pt>
              </c:numCache>
            </c:numRef>
          </c:xVal>
          <c:yVal>
            <c:numRef>
              <c:f>'Delaware_X-sec'!$D$4:$D$152</c:f>
              <c:numCache>
                <c:formatCode>General</c:formatCode>
                <c:ptCount val="149"/>
                <c:pt idx="0">
                  <c:v>17834</c:v>
                </c:pt>
                <c:pt idx="1">
                  <c:v>21263</c:v>
                </c:pt>
                <c:pt idx="2">
                  <c:v>23483</c:v>
                </c:pt>
                <c:pt idx="3">
                  <c:v>25283</c:v>
                </c:pt>
                <c:pt idx="4">
                  <c:v>25885</c:v>
                </c:pt>
                <c:pt idx="5">
                  <c:v>29315</c:v>
                </c:pt>
                <c:pt idx="6">
                  <c:v>29267</c:v>
                </c:pt>
                <c:pt idx="7">
                  <c:v>30720</c:v>
                </c:pt>
                <c:pt idx="8">
                  <c:v>33074</c:v>
                </c:pt>
                <c:pt idx="9">
                  <c:v>35619</c:v>
                </c:pt>
                <c:pt idx="10">
                  <c:v>38360</c:v>
                </c:pt>
                <c:pt idx="11">
                  <c:v>40274</c:v>
                </c:pt>
                <c:pt idx="12">
                  <c:v>42284</c:v>
                </c:pt>
                <c:pt idx="13">
                  <c:v>43290</c:v>
                </c:pt>
                <c:pt idx="14">
                  <c:v>43232</c:v>
                </c:pt>
                <c:pt idx="15">
                  <c:v>42100</c:v>
                </c:pt>
                <c:pt idx="16">
                  <c:v>40987</c:v>
                </c:pt>
                <c:pt idx="17">
                  <c:v>38891</c:v>
                </c:pt>
                <c:pt idx="18">
                  <c:v>37874</c:v>
                </c:pt>
                <c:pt idx="19">
                  <c:v>35053</c:v>
                </c:pt>
                <c:pt idx="20">
                  <c:v>33297</c:v>
                </c:pt>
                <c:pt idx="21">
                  <c:v>34090</c:v>
                </c:pt>
                <c:pt idx="22">
                  <c:v>31560</c:v>
                </c:pt>
                <c:pt idx="23">
                  <c:v>25764</c:v>
                </c:pt>
                <c:pt idx="24">
                  <c:v>23858</c:v>
                </c:pt>
                <c:pt idx="25">
                  <c:v>25042</c:v>
                </c:pt>
                <c:pt idx="26">
                  <c:v>24380</c:v>
                </c:pt>
                <c:pt idx="27">
                  <c:v>23158</c:v>
                </c:pt>
                <c:pt idx="28">
                  <c:v>21974</c:v>
                </c:pt>
                <c:pt idx="29">
                  <c:v>20343</c:v>
                </c:pt>
                <c:pt idx="30">
                  <c:v>17039</c:v>
                </c:pt>
                <c:pt idx="31">
                  <c:v>16177</c:v>
                </c:pt>
                <c:pt idx="32">
                  <c:v>14976</c:v>
                </c:pt>
                <c:pt idx="33">
                  <c:v>12857</c:v>
                </c:pt>
                <c:pt idx="34">
                  <c:v>11043</c:v>
                </c:pt>
                <c:pt idx="35">
                  <c:v>10235</c:v>
                </c:pt>
                <c:pt idx="36">
                  <c:v>9717</c:v>
                </c:pt>
                <c:pt idx="37">
                  <c:v>10728</c:v>
                </c:pt>
                <c:pt idx="38">
                  <c:v>9685</c:v>
                </c:pt>
                <c:pt idx="39">
                  <c:v>8117</c:v>
                </c:pt>
                <c:pt idx="40">
                  <c:v>7331</c:v>
                </c:pt>
                <c:pt idx="41">
                  <c:v>6960</c:v>
                </c:pt>
                <c:pt idx="42">
                  <c:v>7687</c:v>
                </c:pt>
                <c:pt idx="43">
                  <c:v>8487</c:v>
                </c:pt>
                <c:pt idx="44">
                  <c:v>7473</c:v>
                </c:pt>
                <c:pt idx="45">
                  <c:v>6751</c:v>
                </c:pt>
                <c:pt idx="46">
                  <c:v>7455</c:v>
                </c:pt>
                <c:pt idx="47">
                  <c:v>7443</c:v>
                </c:pt>
                <c:pt idx="48">
                  <c:v>6716</c:v>
                </c:pt>
                <c:pt idx="49">
                  <c:v>6378</c:v>
                </c:pt>
                <c:pt idx="50">
                  <c:v>5616</c:v>
                </c:pt>
                <c:pt idx="51">
                  <c:v>5076</c:v>
                </c:pt>
                <c:pt idx="52">
                  <c:v>4583</c:v>
                </c:pt>
                <c:pt idx="53">
                  <c:v>4037</c:v>
                </c:pt>
                <c:pt idx="54">
                  <c:v>4236</c:v>
                </c:pt>
                <c:pt idx="55">
                  <c:v>4229</c:v>
                </c:pt>
                <c:pt idx="56">
                  <c:v>3918</c:v>
                </c:pt>
                <c:pt idx="57">
                  <c:v>3452</c:v>
                </c:pt>
                <c:pt idx="58">
                  <c:v>3810</c:v>
                </c:pt>
                <c:pt idx="59">
                  <c:v>3705</c:v>
                </c:pt>
                <c:pt idx="60">
                  <c:v>3105</c:v>
                </c:pt>
                <c:pt idx="61">
                  <c:v>3795</c:v>
                </c:pt>
                <c:pt idx="62">
                  <c:v>4407</c:v>
                </c:pt>
                <c:pt idx="63">
                  <c:v>4509</c:v>
                </c:pt>
                <c:pt idx="64">
                  <c:v>3776</c:v>
                </c:pt>
                <c:pt idx="65">
                  <c:v>3164</c:v>
                </c:pt>
                <c:pt idx="66">
                  <c:v>4060</c:v>
                </c:pt>
                <c:pt idx="67">
                  <c:v>3401</c:v>
                </c:pt>
                <c:pt idx="68">
                  <c:v>2995</c:v>
                </c:pt>
                <c:pt idx="69">
                  <c:v>2635</c:v>
                </c:pt>
                <c:pt idx="70">
                  <c:v>2380</c:v>
                </c:pt>
                <c:pt idx="71">
                  <c:v>2763</c:v>
                </c:pt>
                <c:pt idx="72">
                  <c:v>2494</c:v>
                </c:pt>
                <c:pt idx="73">
                  <c:v>2143</c:v>
                </c:pt>
                <c:pt idx="74">
                  <c:v>1937</c:v>
                </c:pt>
                <c:pt idx="75">
                  <c:v>1707</c:v>
                </c:pt>
                <c:pt idx="76">
                  <c:v>1431</c:v>
                </c:pt>
                <c:pt idx="77">
                  <c:v>2138</c:v>
                </c:pt>
                <c:pt idx="78">
                  <c:v>2030</c:v>
                </c:pt>
                <c:pt idx="79">
                  <c:v>2745</c:v>
                </c:pt>
                <c:pt idx="80">
                  <c:v>2542</c:v>
                </c:pt>
                <c:pt idx="81">
                  <c:v>2354</c:v>
                </c:pt>
                <c:pt idx="82">
                  <c:v>2179</c:v>
                </c:pt>
                <c:pt idx="83">
                  <c:v>1919</c:v>
                </c:pt>
                <c:pt idx="84">
                  <c:v>2227</c:v>
                </c:pt>
                <c:pt idx="85">
                  <c:v>2224</c:v>
                </c:pt>
                <c:pt idx="86">
                  <c:v>2008</c:v>
                </c:pt>
                <c:pt idx="87">
                  <c:v>1812</c:v>
                </c:pt>
                <c:pt idx="88">
                  <c:v>1952</c:v>
                </c:pt>
                <c:pt idx="89">
                  <c:v>1901</c:v>
                </c:pt>
                <c:pt idx="90">
                  <c:v>1405</c:v>
                </c:pt>
                <c:pt idx="91">
                  <c:v>1592</c:v>
                </c:pt>
                <c:pt idx="92">
                  <c:v>1895</c:v>
                </c:pt>
                <c:pt idx="93">
                  <c:v>1472</c:v>
                </c:pt>
                <c:pt idx="94">
                  <c:v>1669</c:v>
                </c:pt>
                <c:pt idx="95">
                  <c:v>2198</c:v>
                </c:pt>
                <c:pt idx="96">
                  <c:v>1796</c:v>
                </c:pt>
                <c:pt idx="97">
                  <c:v>1663</c:v>
                </c:pt>
                <c:pt idx="98">
                  <c:v>1835</c:v>
                </c:pt>
                <c:pt idx="99">
                  <c:v>1656</c:v>
                </c:pt>
                <c:pt idx="100">
                  <c:v>839</c:v>
                </c:pt>
                <c:pt idx="101">
                  <c:v>1459</c:v>
                </c:pt>
                <c:pt idx="102">
                  <c:v>1051</c:v>
                </c:pt>
                <c:pt idx="103">
                  <c:v>1456</c:v>
                </c:pt>
                <c:pt idx="104">
                  <c:v>1693</c:v>
                </c:pt>
                <c:pt idx="105">
                  <c:v>1777</c:v>
                </c:pt>
                <c:pt idx="106">
                  <c:v>1346</c:v>
                </c:pt>
                <c:pt idx="107">
                  <c:v>1127</c:v>
                </c:pt>
                <c:pt idx="108">
                  <c:v>968</c:v>
                </c:pt>
                <c:pt idx="109">
                  <c:v>1243</c:v>
                </c:pt>
                <c:pt idx="110">
                  <c:v>1095</c:v>
                </c:pt>
                <c:pt idx="111">
                  <c:v>789</c:v>
                </c:pt>
                <c:pt idx="112">
                  <c:v>597</c:v>
                </c:pt>
                <c:pt idx="113">
                  <c:v>711</c:v>
                </c:pt>
                <c:pt idx="114">
                  <c:v>566</c:v>
                </c:pt>
                <c:pt idx="115">
                  <c:v>641</c:v>
                </c:pt>
                <c:pt idx="116">
                  <c:v>524</c:v>
                </c:pt>
                <c:pt idx="117">
                  <c:v>673</c:v>
                </c:pt>
                <c:pt idx="118">
                  <c:v>782</c:v>
                </c:pt>
                <c:pt idx="119">
                  <c:v>1169</c:v>
                </c:pt>
                <c:pt idx="120">
                  <c:v>979</c:v>
                </c:pt>
                <c:pt idx="121">
                  <c:v>1138</c:v>
                </c:pt>
                <c:pt idx="122">
                  <c:v>884</c:v>
                </c:pt>
                <c:pt idx="123">
                  <c:v>576</c:v>
                </c:pt>
                <c:pt idx="124">
                  <c:v>703</c:v>
                </c:pt>
                <c:pt idx="125">
                  <c:v>817</c:v>
                </c:pt>
                <c:pt idx="126">
                  <c:v>1105</c:v>
                </c:pt>
                <c:pt idx="127">
                  <c:v>949</c:v>
                </c:pt>
                <c:pt idx="128">
                  <c:v>857</c:v>
                </c:pt>
                <c:pt idx="129">
                  <c:v>649</c:v>
                </c:pt>
                <c:pt idx="130">
                  <c:v>946</c:v>
                </c:pt>
                <c:pt idx="131">
                  <c:v>648</c:v>
                </c:pt>
                <c:pt idx="132">
                  <c:v>1019</c:v>
                </c:pt>
                <c:pt idx="133">
                  <c:v>754</c:v>
                </c:pt>
                <c:pt idx="134">
                  <c:v>664</c:v>
                </c:pt>
                <c:pt idx="135">
                  <c:v>733</c:v>
                </c:pt>
                <c:pt idx="136">
                  <c:v>490</c:v>
                </c:pt>
                <c:pt idx="137">
                  <c:v>662</c:v>
                </c:pt>
                <c:pt idx="138">
                  <c:v>569</c:v>
                </c:pt>
                <c:pt idx="139">
                  <c:v>989</c:v>
                </c:pt>
                <c:pt idx="140">
                  <c:v>788</c:v>
                </c:pt>
                <c:pt idx="141">
                  <c:v>1039</c:v>
                </c:pt>
                <c:pt idx="142">
                  <c:v>612</c:v>
                </c:pt>
                <c:pt idx="143">
                  <c:v>539</c:v>
                </c:pt>
                <c:pt idx="144">
                  <c:v>419</c:v>
                </c:pt>
                <c:pt idx="145">
                  <c:v>499</c:v>
                </c:pt>
                <c:pt idx="146">
                  <c:v>675</c:v>
                </c:pt>
                <c:pt idx="147">
                  <c:v>765</c:v>
                </c:pt>
                <c:pt idx="148">
                  <c:v>511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647-EA44-807D-082845882448}"/>
            </c:ext>
          </c:extLst>
        </c:ser>
        <c:ser>
          <c:idx val="2"/>
          <c:order val="2"/>
          <c:tx>
            <c:v>Depth, h (m)</c:v>
          </c:tx>
          <c:spPr>
            <a:ln w="28575">
              <a:noFill/>
            </a:ln>
          </c:spPr>
          <c:marker>
            <c:symbol val="triangle"/>
            <c:size val="3"/>
          </c:marker>
          <c:xVal>
            <c:numRef>
              <c:f>'Delaware_X-sec'!$B$4:$B$152</c:f>
              <c:numCache>
                <c:formatCode>General</c:formatCode>
                <c:ptCount val="149"/>
                <c:pt idx="0">
                  <c:v>0</c:v>
                </c:pt>
                <c:pt idx="1">
                  <c:v>568</c:v>
                </c:pt>
                <c:pt idx="2">
                  <c:v>1969</c:v>
                </c:pt>
                <c:pt idx="3">
                  <c:v>3643</c:v>
                </c:pt>
                <c:pt idx="4">
                  <c:v>5311</c:v>
                </c:pt>
                <c:pt idx="5">
                  <c:v>6715</c:v>
                </c:pt>
                <c:pt idx="6">
                  <c:v>8379</c:v>
                </c:pt>
                <c:pt idx="7">
                  <c:v>10327</c:v>
                </c:pt>
                <c:pt idx="8">
                  <c:v>12002</c:v>
                </c:pt>
                <c:pt idx="9">
                  <c:v>13399</c:v>
                </c:pt>
                <c:pt idx="10">
                  <c:v>14796</c:v>
                </c:pt>
                <c:pt idx="11">
                  <c:v>16467</c:v>
                </c:pt>
                <c:pt idx="12">
                  <c:v>18138</c:v>
                </c:pt>
                <c:pt idx="13">
                  <c:v>19805</c:v>
                </c:pt>
                <c:pt idx="14">
                  <c:v>21192</c:v>
                </c:pt>
                <c:pt idx="15">
                  <c:v>22575</c:v>
                </c:pt>
                <c:pt idx="16">
                  <c:v>24235</c:v>
                </c:pt>
                <c:pt idx="17">
                  <c:v>26447</c:v>
                </c:pt>
                <c:pt idx="18">
                  <c:v>27830</c:v>
                </c:pt>
                <c:pt idx="19">
                  <c:v>29760</c:v>
                </c:pt>
                <c:pt idx="20">
                  <c:v>30862</c:v>
                </c:pt>
                <c:pt idx="21">
                  <c:v>32530</c:v>
                </c:pt>
                <c:pt idx="22">
                  <c:v>34183</c:v>
                </c:pt>
                <c:pt idx="23">
                  <c:v>35819</c:v>
                </c:pt>
                <c:pt idx="24">
                  <c:v>37195</c:v>
                </c:pt>
                <c:pt idx="25">
                  <c:v>39143</c:v>
                </c:pt>
                <c:pt idx="26">
                  <c:v>40803</c:v>
                </c:pt>
                <c:pt idx="27">
                  <c:v>41905</c:v>
                </c:pt>
                <c:pt idx="28">
                  <c:v>44117</c:v>
                </c:pt>
                <c:pt idx="29">
                  <c:v>45770</c:v>
                </c:pt>
                <c:pt idx="30">
                  <c:v>46855</c:v>
                </c:pt>
                <c:pt idx="31">
                  <c:v>48511</c:v>
                </c:pt>
                <c:pt idx="32">
                  <c:v>50165</c:v>
                </c:pt>
                <c:pt idx="33">
                  <c:v>51807</c:v>
                </c:pt>
                <c:pt idx="34">
                  <c:v>52895</c:v>
                </c:pt>
                <c:pt idx="35">
                  <c:v>53439</c:v>
                </c:pt>
                <c:pt idx="36">
                  <c:v>55096</c:v>
                </c:pt>
                <c:pt idx="37">
                  <c:v>56774</c:v>
                </c:pt>
                <c:pt idx="38">
                  <c:v>58424</c:v>
                </c:pt>
                <c:pt idx="39">
                  <c:v>58954</c:v>
                </c:pt>
                <c:pt idx="40">
                  <c:v>60049</c:v>
                </c:pt>
                <c:pt idx="41">
                  <c:v>61706</c:v>
                </c:pt>
                <c:pt idx="42">
                  <c:v>63106</c:v>
                </c:pt>
                <c:pt idx="43">
                  <c:v>64784.000000000007</c:v>
                </c:pt>
                <c:pt idx="44">
                  <c:v>66153</c:v>
                </c:pt>
                <c:pt idx="45">
                  <c:v>67248</c:v>
                </c:pt>
                <c:pt idx="46">
                  <c:v>68649</c:v>
                </c:pt>
                <c:pt idx="47">
                  <c:v>70313</c:v>
                </c:pt>
                <c:pt idx="48">
                  <c:v>72517</c:v>
                </c:pt>
                <c:pt idx="49">
                  <c:v>73897</c:v>
                </c:pt>
                <c:pt idx="50">
                  <c:v>75266</c:v>
                </c:pt>
                <c:pt idx="51">
                  <c:v>75806</c:v>
                </c:pt>
                <c:pt idx="52">
                  <c:v>77179</c:v>
                </c:pt>
                <c:pt idx="53">
                  <c:v>78270</c:v>
                </c:pt>
                <c:pt idx="54">
                  <c:v>80496</c:v>
                </c:pt>
                <c:pt idx="55">
                  <c:v>82160</c:v>
                </c:pt>
                <c:pt idx="56">
                  <c:v>83258</c:v>
                </c:pt>
                <c:pt idx="57">
                  <c:v>84072</c:v>
                </c:pt>
                <c:pt idx="58">
                  <c:v>86028</c:v>
                </c:pt>
                <c:pt idx="59">
                  <c:v>88797</c:v>
                </c:pt>
                <c:pt idx="60">
                  <c:v>89327</c:v>
                </c:pt>
                <c:pt idx="61">
                  <c:v>90187</c:v>
                </c:pt>
                <c:pt idx="62">
                  <c:v>91595</c:v>
                </c:pt>
                <c:pt idx="63">
                  <c:v>93817</c:v>
                </c:pt>
                <c:pt idx="64">
                  <c:v>95179</c:v>
                </c:pt>
                <c:pt idx="65">
                  <c:v>95986</c:v>
                </c:pt>
                <c:pt idx="66">
                  <c:v>98240</c:v>
                </c:pt>
                <c:pt idx="67">
                  <c:v>99325</c:v>
                </c:pt>
                <c:pt idx="68">
                  <c:v>100416</c:v>
                </c:pt>
                <c:pt idx="69">
                  <c:v>102894</c:v>
                </c:pt>
                <c:pt idx="70">
                  <c:v>103989</c:v>
                </c:pt>
                <c:pt idx="71">
                  <c:v>105952</c:v>
                </c:pt>
                <c:pt idx="72">
                  <c:v>107601</c:v>
                </c:pt>
                <c:pt idx="73">
                  <c:v>108135</c:v>
                </c:pt>
                <c:pt idx="74">
                  <c:v>108675</c:v>
                </c:pt>
                <c:pt idx="75">
                  <c:v>109212</c:v>
                </c:pt>
                <c:pt idx="76">
                  <c:v>109742</c:v>
                </c:pt>
                <c:pt idx="77">
                  <c:v>110631</c:v>
                </c:pt>
                <c:pt idx="78">
                  <c:v>112010</c:v>
                </c:pt>
                <c:pt idx="79">
                  <c:v>112607</c:v>
                </c:pt>
                <c:pt idx="80">
                  <c:v>113983</c:v>
                </c:pt>
                <c:pt idx="81">
                  <c:v>115359</c:v>
                </c:pt>
                <c:pt idx="82">
                  <c:v>117012</c:v>
                </c:pt>
                <c:pt idx="83">
                  <c:v>118381</c:v>
                </c:pt>
                <c:pt idx="84">
                  <c:v>120344</c:v>
                </c:pt>
                <c:pt idx="85">
                  <c:v>121730</c:v>
                </c:pt>
                <c:pt idx="86">
                  <c:v>123380</c:v>
                </c:pt>
                <c:pt idx="87">
                  <c:v>125307</c:v>
                </c:pt>
                <c:pt idx="88">
                  <c:v>126427</c:v>
                </c:pt>
                <c:pt idx="89">
                  <c:v>128086.99999999999</c:v>
                </c:pt>
                <c:pt idx="90">
                  <c:v>128322</c:v>
                </c:pt>
                <c:pt idx="91">
                  <c:v>129172</c:v>
                </c:pt>
                <c:pt idx="92">
                  <c:v>131138</c:v>
                </c:pt>
                <c:pt idx="93">
                  <c:v>131934</c:v>
                </c:pt>
                <c:pt idx="94">
                  <c:v>132506</c:v>
                </c:pt>
                <c:pt idx="95">
                  <c:v>133655</c:v>
                </c:pt>
                <c:pt idx="96">
                  <c:v>134736</c:v>
                </c:pt>
                <c:pt idx="97">
                  <c:v>136112</c:v>
                </c:pt>
                <c:pt idx="98">
                  <c:v>138067</c:v>
                </c:pt>
                <c:pt idx="99">
                  <c:v>140271</c:v>
                </c:pt>
                <c:pt idx="100">
                  <c:v>141008</c:v>
                </c:pt>
                <c:pt idx="101">
                  <c:v>141085</c:v>
                </c:pt>
                <c:pt idx="102">
                  <c:v>141594</c:v>
                </c:pt>
                <c:pt idx="103">
                  <c:v>143304</c:v>
                </c:pt>
                <c:pt idx="104">
                  <c:v>143602</c:v>
                </c:pt>
                <c:pt idx="105">
                  <c:v>145551</c:v>
                </c:pt>
                <c:pt idx="106">
                  <c:v>146344</c:v>
                </c:pt>
                <c:pt idx="107">
                  <c:v>147983</c:v>
                </c:pt>
                <c:pt idx="108">
                  <c:v>148794</c:v>
                </c:pt>
                <c:pt idx="109">
                  <c:v>150493</c:v>
                </c:pt>
                <c:pt idx="110">
                  <c:v>151862</c:v>
                </c:pt>
                <c:pt idx="111">
                  <c:v>152648</c:v>
                </c:pt>
                <c:pt idx="112">
                  <c:v>153441</c:v>
                </c:pt>
                <c:pt idx="113">
                  <c:v>155684</c:v>
                </c:pt>
                <c:pt idx="114">
                  <c:v>156761</c:v>
                </c:pt>
                <c:pt idx="115">
                  <c:v>158166</c:v>
                </c:pt>
                <c:pt idx="116">
                  <c:v>158692</c:v>
                </c:pt>
                <c:pt idx="117">
                  <c:v>160114</c:v>
                </c:pt>
                <c:pt idx="118">
                  <c:v>160967</c:v>
                </c:pt>
                <c:pt idx="119">
                  <c:v>161856</c:v>
                </c:pt>
                <c:pt idx="120">
                  <c:v>162940</c:v>
                </c:pt>
                <c:pt idx="121">
                  <c:v>164070</c:v>
                </c:pt>
                <c:pt idx="122">
                  <c:v>164312</c:v>
                </c:pt>
                <c:pt idx="123">
                  <c:v>165639</c:v>
                </c:pt>
                <c:pt idx="124">
                  <c:v>167054</c:v>
                </c:pt>
                <c:pt idx="125">
                  <c:v>167907</c:v>
                </c:pt>
                <c:pt idx="126">
                  <c:v>167949</c:v>
                </c:pt>
                <c:pt idx="127">
                  <c:v>169592</c:v>
                </c:pt>
                <c:pt idx="128">
                  <c:v>170964</c:v>
                </c:pt>
                <c:pt idx="129">
                  <c:v>171203</c:v>
                </c:pt>
                <c:pt idx="130">
                  <c:v>172365</c:v>
                </c:pt>
                <c:pt idx="131">
                  <c:v>173144</c:v>
                </c:pt>
                <c:pt idx="132">
                  <c:v>173208</c:v>
                </c:pt>
                <c:pt idx="133">
                  <c:v>173443</c:v>
                </c:pt>
                <c:pt idx="134">
                  <c:v>174534</c:v>
                </c:pt>
                <c:pt idx="135">
                  <c:v>176212</c:v>
                </c:pt>
                <c:pt idx="136">
                  <c:v>176710</c:v>
                </c:pt>
                <c:pt idx="137">
                  <c:v>177307</c:v>
                </c:pt>
                <c:pt idx="138">
                  <c:v>178118</c:v>
                </c:pt>
                <c:pt idx="139">
                  <c:v>178196</c:v>
                </c:pt>
                <c:pt idx="140">
                  <c:v>178996</c:v>
                </c:pt>
                <c:pt idx="141">
                  <c:v>179589</c:v>
                </c:pt>
                <c:pt idx="142">
                  <c:v>180070</c:v>
                </c:pt>
                <c:pt idx="143">
                  <c:v>181439</c:v>
                </c:pt>
                <c:pt idx="144">
                  <c:v>181681</c:v>
                </c:pt>
                <c:pt idx="145">
                  <c:v>183369</c:v>
                </c:pt>
                <c:pt idx="146">
                  <c:v>183689</c:v>
                </c:pt>
                <c:pt idx="147">
                  <c:v>183707</c:v>
                </c:pt>
                <c:pt idx="148">
                  <c:v>184759</c:v>
                </c:pt>
              </c:numCache>
            </c:numRef>
          </c:xVal>
          <c:yVal>
            <c:numRef>
              <c:f>'Delaware_X-sec'!$E$4:$E$152</c:f>
              <c:numCache>
                <c:formatCode>0.00</c:formatCode>
                <c:ptCount val="149"/>
                <c:pt idx="0">
                  <c:v>14.777335426713019</c:v>
                </c:pt>
                <c:pt idx="1">
                  <c:v>13.000047030052203</c:v>
                </c:pt>
                <c:pt idx="2">
                  <c:v>12.604096580505047</c:v>
                </c:pt>
                <c:pt idx="3">
                  <c:v>12.284894988727604</c:v>
                </c:pt>
                <c:pt idx="4">
                  <c:v>11.758856480587212</c:v>
                </c:pt>
                <c:pt idx="5">
                  <c:v>10.427835579055092</c:v>
                </c:pt>
                <c:pt idx="6">
                  <c:v>10.162674684798578</c:v>
                </c:pt>
                <c:pt idx="7">
                  <c:v>10.012858072916666</c:v>
                </c:pt>
                <c:pt idx="8">
                  <c:v>9.6223317409445492</c:v>
                </c:pt>
                <c:pt idx="9">
                  <c:v>8.7975799432886941</c:v>
                </c:pt>
                <c:pt idx="10">
                  <c:v>8.1689520333680914</c:v>
                </c:pt>
                <c:pt idx="11">
                  <c:v>7.293812385161643</c:v>
                </c:pt>
                <c:pt idx="12">
                  <c:v>6.9388657648283036</c:v>
                </c:pt>
                <c:pt idx="13">
                  <c:v>6.4307230307230308</c:v>
                </c:pt>
                <c:pt idx="14">
                  <c:v>6.3326702442635083</c:v>
                </c:pt>
                <c:pt idx="15">
                  <c:v>6.503277909738717</c:v>
                </c:pt>
                <c:pt idx="16">
                  <c:v>6.0294971576353475</c:v>
                </c:pt>
                <c:pt idx="17">
                  <c:v>6.322002519863207</c:v>
                </c:pt>
                <c:pt idx="18">
                  <c:v>5.9908380419284999</c:v>
                </c:pt>
                <c:pt idx="19">
                  <c:v>5.4252417767380825</c:v>
                </c:pt>
                <c:pt idx="20">
                  <c:v>5.819293029402048</c:v>
                </c:pt>
                <c:pt idx="21">
                  <c:v>5.6075388677031386</c:v>
                </c:pt>
                <c:pt idx="22">
                  <c:v>4.8240177439797209</c:v>
                </c:pt>
                <c:pt idx="23">
                  <c:v>5.9148036019251666</c:v>
                </c:pt>
                <c:pt idx="24">
                  <c:v>5.9016262888758488</c:v>
                </c:pt>
                <c:pt idx="25">
                  <c:v>5.1592125229614245</c:v>
                </c:pt>
                <c:pt idx="26">
                  <c:v>5.0633716160787534</c:v>
                </c:pt>
                <c:pt idx="27">
                  <c:v>5.4021072631488041</c:v>
                </c:pt>
                <c:pt idx="28">
                  <c:v>5.1735687630836447</c:v>
                </c:pt>
                <c:pt idx="29">
                  <c:v>4.5388094184731846</c:v>
                </c:pt>
                <c:pt idx="30">
                  <c:v>5.3582369857385999</c:v>
                </c:pt>
                <c:pt idx="31">
                  <c:v>4.9991345737775852</c:v>
                </c:pt>
                <c:pt idx="32">
                  <c:v>4.822582799145299</c:v>
                </c:pt>
                <c:pt idx="33">
                  <c:v>5.6223069145212721</c:v>
                </c:pt>
                <c:pt idx="34">
                  <c:v>5.9802589875939507</c:v>
                </c:pt>
                <c:pt idx="35">
                  <c:v>6.6158280410356616</c:v>
                </c:pt>
                <c:pt idx="36">
                  <c:v>6.243593701759802</c:v>
                </c:pt>
                <c:pt idx="37">
                  <c:v>5.6528709917971662</c:v>
                </c:pt>
                <c:pt idx="38">
                  <c:v>5.6818791946308727</c:v>
                </c:pt>
                <c:pt idx="39">
                  <c:v>7.1426635456449423</c:v>
                </c:pt>
                <c:pt idx="40">
                  <c:v>6.2700859364343202</c:v>
                </c:pt>
                <c:pt idx="41">
                  <c:v>6.6005747126436782</c:v>
                </c:pt>
                <c:pt idx="42">
                  <c:v>6.7481462208924157</c:v>
                </c:pt>
                <c:pt idx="43">
                  <c:v>5.396960056557087</c:v>
                </c:pt>
                <c:pt idx="44">
                  <c:v>6.2496989160979526</c:v>
                </c:pt>
                <c:pt idx="45">
                  <c:v>6.0254777070063694</c:v>
                </c:pt>
                <c:pt idx="46">
                  <c:v>5.192488262910798</c:v>
                </c:pt>
                <c:pt idx="47">
                  <c:v>5.1871557167808682</c:v>
                </c:pt>
                <c:pt idx="48">
                  <c:v>5.6722751637879689</c:v>
                </c:pt>
                <c:pt idx="49">
                  <c:v>5.3750391972405147</c:v>
                </c:pt>
                <c:pt idx="50">
                  <c:v>5.491096866096866</c:v>
                </c:pt>
                <c:pt idx="51">
                  <c:v>6.3983451536643026</c:v>
                </c:pt>
                <c:pt idx="52">
                  <c:v>6.4206851407375085</c:v>
                </c:pt>
                <c:pt idx="53">
                  <c:v>7.3326727768144666</c:v>
                </c:pt>
                <c:pt idx="54">
                  <c:v>6.0181775259678947</c:v>
                </c:pt>
                <c:pt idx="55">
                  <c:v>5.9203121305273116</c:v>
                </c:pt>
                <c:pt idx="56">
                  <c:v>6.270801429300664</c:v>
                </c:pt>
                <c:pt idx="57">
                  <c:v>7.1193511008111239</c:v>
                </c:pt>
                <c:pt idx="58">
                  <c:v>5.3425196850393704</c:v>
                </c:pt>
                <c:pt idx="59">
                  <c:v>5.8172739541160592</c:v>
                </c:pt>
                <c:pt idx="60">
                  <c:v>7.0776167471819642</c:v>
                </c:pt>
                <c:pt idx="61">
                  <c:v>5.8584980237154154</c:v>
                </c:pt>
                <c:pt idx="62">
                  <c:v>5.3228953936918542</c:v>
                </c:pt>
                <c:pt idx="63">
                  <c:v>4.5413617210024393</c:v>
                </c:pt>
                <c:pt idx="64">
                  <c:v>4.6644597457627119</c:v>
                </c:pt>
                <c:pt idx="65">
                  <c:v>5.50031605562579</c:v>
                </c:pt>
                <c:pt idx="66">
                  <c:v>4.6140394088669954</c:v>
                </c:pt>
                <c:pt idx="67">
                  <c:v>5.3872390473390181</c:v>
                </c:pt>
                <c:pt idx="68">
                  <c:v>5.5742904841402341</c:v>
                </c:pt>
                <c:pt idx="69">
                  <c:v>6.470208728652751</c:v>
                </c:pt>
                <c:pt idx="70">
                  <c:v>7.117647058823529</c:v>
                </c:pt>
                <c:pt idx="71">
                  <c:v>5.6453130655085051</c:v>
                </c:pt>
                <c:pt idx="72">
                  <c:v>6.3392141138732958</c:v>
                </c:pt>
                <c:pt idx="73">
                  <c:v>7.7279514699020062</c:v>
                </c:pt>
                <c:pt idx="74">
                  <c:v>7.3871966959215278</c:v>
                </c:pt>
                <c:pt idx="75">
                  <c:v>8.3842999414176926</c:v>
                </c:pt>
                <c:pt idx="76">
                  <c:v>10.006988120195667</c:v>
                </c:pt>
                <c:pt idx="77">
                  <c:v>6.5018709073900842</c:v>
                </c:pt>
                <c:pt idx="78">
                  <c:v>7.1133004926108372</c:v>
                </c:pt>
                <c:pt idx="79">
                  <c:v>5.2644808743169396</c:v>
                </c:pt>
                <c:pt idx="80">
                  <c:v>5.6805664830841858</c:v>
                </c:pt>
                <c:pt idx="81">
                  <c:v>5.991928632115548</c:v>
                </c:pt>
                <c:pt idx="82">
                  <c:v>6.2413951353832031</c:v>
                </c:pt>
                <c:pt idx="83">
                  <c:v>7.1151641479937471</c:v>
                </c:pt>
                <c:pt idx="84">
                  <c:v>6.1122586439155819</c:v>
                </c:pt>
                <c:pt idx="85">
                  <c:v>5.7419064748201443</c:v>
                </c:pt>
                <c:pt idx="86">
                  <c:v>6.1349601593625502</c:v>
                </c:pt>
                <c:pt idx="87">
                  <c:v>6.2947019867549665</c:v>
                </c:pt>
                <c:pt idx="88">
                  <c:v>6.028688524590164</c:v>
                </c:pt>
                <c:pt idx="89">
                  <c:v>5.8616517622304052</c:v>
                </c:pt>
                <c:pt idx="90">
                  <c:v>8.2412811387900362</c:v>
                </c:pt>
                <c:pt idx="91">
                  <c:v>7.0967336683417086</c:v>
                </c:pt>
                <c:pt idx="92">
                  <c:v>4.0844327176781006</c:v>
                </c:pt>
                <c:pt idx="93">
                  <c:v>6.9307065217391308</c:v>
                </c:pt>
                <c:pt idx="94">
                  <c:v>5.9910125823846618</c:v>
                </c:pt>
                <c:pt idx="95">
                  <c:v>4.7811646951774343</c:v>
                </c:pt>
                <c:pt idx="96">
                  <c:v>5.8674832962138082</c:v>
                </c:pt>
                <c:pt idx="97">
                  <c:v>5.8400481058328326</c:v>
                </c:pt>
                <c:pt idx="98">
                  <c:v>4.5863760217983653</c:v>
                </c:pt>
                <c:pt idx="99">
                  <c:v>5.5507246376811592</c:v>
                </c:pt>
                <c:pt idx="100">
                  <c:v>10.078665077473183</c:v>
                </c:pt>
                <c:pt idx="101">
                  <c:v>5.5688827964359149</c:v>
                </c:pt>
                <c:pt idx="102">
                  <c:v>7.9362511893434826</c:v>
                </c:pt>
                <c:pt idx="103">
                  <c:v>5.8303571428571432</c:v>
                </c:pt>
                <c:pt idx="104">
                  <c:v>6.1931482575310097</c:v>
                </c:pt>
                <c:pt idx="105">
                  <c:v>6.324141812042769</c:v>
                </c:pt>
                <c:pt idx="106">
                  <c:v>7.1240713224368495</c:v>
                </c:pt>
                <c:pt idx="107">
                  <c:v>9.4676131322094061</c:v>
                </c:pt>
                <c:pt idx="108">
                  <c:v>8.4741735537190088</c:v>
                </c:pt>
                <c:pt idx="109">
                  <c:v>5.6500402252614643</c:v>
                </c:pt>
                <c:pt idx="110">
                  <c:v>6.5515981735159814</c:v>
                </c:pt>
                <c:pt idx="111">
                  <c:v>8.4195183776932829</c:v>
                </c:pt>
                <c:pt idx="112">
                  <c:v>11.122278056951425</c:v>
                </c:pt>
                <c:pt idx="113">
                  <c:v>9.0632911392405067</c:v>
                </c:pt>
                <c:pt idx="114">
                  <c:v>11.756183745583039</c:v>
                </c:pt>
                <c:pt idx="115">
                  <c:v>8.2152886115444623</c:v>
                </c:pt>
                <c:pt idx="116">
                  <c:v>11.522900763358779</c:v>
                </c:pt>
                <c:pt idx="117">
                  <c:v>8.5824665676077263</c:v>
                </c:pt>
                <c:pt idx="118">
                  <c:v>8.0166240409207159</c:v>
                </c:pt>
                <c:pt idx="119">
                  <c:v>5.3781009409751928</c:v>
                </c:pt>
                <c:pt idx="120">
                  <c:v>6.0480081716036773</c:v>
                </c:pt>
                <c:pt idx="121">
                  <c:v>4.4428822495606326</c:v>
                </c:pt>
                <c:pt idx="122">
                  <c:v>6.2884615384615383</c:v>
                </c:pt>
                <c:pt idx="123">
                  <c:v>8.5208333333333339</c:v>
                </c:pt>
                <c:pt idx="124">
                  <c:v>6.995732574679943</c:v>
                </c:pt>
                <c:pt idx="125">
                  <c:v>5.9645042839657281</c:v>
                </c:pt>
                <c:pt idx="126">
                  <c:v>4.5221719457013574</c:v>
                </c:pt>
                <c:pt idx="127">
                  <c:v>4.9968387776606953</c:v>
                </c:pt>
                <c:pt idx="128">
                  <c:v>5.5355892648774798</c:v>
                </c:pt>
                <c:pt idx="129">
                  <c:v>7.3174114021571652</c:v>
                </c:pt>
                <c:pt idx="130">
                  <c:v>5.015856236786469</c:v>
                </c:pt>
                <c:pt idx="131">
                  <c:v>7.0817901234567904</c:v>
                </c:pt>
                <c:pt idx="132">
                  <c:v>4.6349362119725219</c:v>
                </c:pt>
                <c:pt idx="133">
                  <c:v>6.2214854111405833</c:v>
                </c:pt>
                <c:pt idx="134">
                  <c:v>6.8237951807228914</c:v>
                </c:pt>
                <c:pt idx="135">
                  <c:v>5.1350613915416101</c:v>
                </c:pt>
                <c:pt idx="136">
                  <c:v>7.6979591836734693</c:v>
                </c:pt>
                <c:pt idx="137">
                  <c:v>5.6722054380664648</c:v>
                </c:pt>
                <c:pt idx="138">
                  <c:v>6.5342706502636201</c:v>
                </c:pt>
                <c:pt idx="139">
                  <c:v>3.885743174924166</c:v>
                </c:pt>
                <c:pt idx="140">
                  <c:v>4.3236040609137056</c:v>
                </c:pt>
                <c:pt idx="141">
                  <c:v>3.2974013474494708</c:v>
                </c:pt>
                <c:pt idx="142">
                  <c:v>5.6143790849673199</c:v>
                </c:pt>
                <c:pt idx="143">
                  <c:v>5.7031539888682747</c:v>
                </c:pt>
                <c:pt idx="144">
                  <c:v>7.785202863961814</c:v>
                </c:pt>
                <c:pt idx="145">
                  <c:v>5.8637274549098199</c:v>
                </c:pt>
                <c:pt idx="146">
                  <c:v>4.4000000000000004</c:v>
                </c:pt>
                <c:pt idx="147">
                  <c:v>3.8954248366013071</c:v>
                </c:pt>
                <c:pt idx="148">
                  <c:v>5.7671232876712333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647-EA44-807D-082845882448}"/>
            </c:ext>
          </c:extLst>
        </c:ser>
        <c:ser>
          <c:idx val="3"/>
          <c:order val="3"/>
          <c:spPr>
            <a:ln w="28575">
              <a:solidFill>
                <a:srgbClr val="9B3937"/>
              </a:solidFill>
            </a:ln>
          </c:spPr>
          <c:marker>
            <c:symbol val="none"/>
          </c:marker>
          <c:xVal>
            <c:numRef>
              <c:f>'Delaware_X-sec'!$B$4:$B$152</c:f>
              <c:numCache>
                <c:formatCode>General</c:formatCode>
                <c:ptCount val="149"/>
                <c:pt idx="0">
                  <c:v>0</c:v>
                </c:pt>
                <c:pt idx="1">
                  <c:v>568</c:v>
                </c:pt>
                <c:pt idx="2">
                  <c:v>1969</c:v>
                </c:pt>
                <c:pt idx="3">
                  <c:v>3643</c:v>
                </c:pt>
                <c:pt idx="4">
                  <c:v>5311</c:v>
                </c:pt>
                <c:pt idx="5">
                  <c:v>6715</c:v>
                </c:pt>
                <c:pt idx="6">
                  <c:v>8379</c:v>
                </c:pt>
                <c:pt idx="7">
                  <c:v>10327</c:v>
                </c:pt>
                <c:pt idx="8">
                  <c:v>12002</c:v>
                </c:pt>
                <c:pt idx="9">
                  <c:v>13399</c:v>
                </c:pt>
                <c:pt idx="10">
                  <c:v>14796</c:v>
                </c:pt>
                <c:pt idx="11">
                  <c:v>16467</c:v>
                </c:pt>
                <c:pt idx="12">
                  <c:v>18138</c:v>
                </c:pt>
                <c:pt idx="13">
                  <c:v>19805</c:v>
                </c:pt>
                <c:pt idx="14">
                  <c:v>21192</c:v>
                </c:pt>
                <c:pt idx="15">
                  <c:v>22575</c:v>
                </c:pt>
                <c:pt idx="16">
                  <c:v>24235</c:v>
                </c:pt>
                <c:pt idx="17">
                  <c:v>26447</c:v>
                </c:pt>
                <c:pt idx="18">
                  <c:v>27830</c:v>
                </c:pt>
                <c:pt idx="19">
                  <c:v>29760</c:v>
                </c:pt>
                <c:pt idx="20">
                  <c:v>30862</c:v>
                </c:pt>
                <c:pt idx="21">
                  <c:v>32530</c:v>
                </c:pt>
                <c:pt idx="22">
                  <c:v>34183</c:v>
                </c:pt>
                <c:pt idx="23">
                  <c:v>35819</c:v>
                </c:pt>
                <c:pt idx="24">
                  <c:v>37195</c:v>
                </c:pt>
                <c:pt idx="25">
                  <c:v>39143</c:v>
                </c:pt>
                <c:pt idx="26">
                  <c:v>40803</c:v>
                </c:pt>
                <c:pt idx="27">
                  <c:v>41905</c:v>
                </c:pt>
                <c:pt idx="28">
                  <c:v>44117</c:v>
                </c:pt>
                <c:pt idx="29">
                  <c:v>45770</c:v>
                </c:pt>
                <c:pt idx="30">
                  <c:v>46855</c:v>
                </c:pt>
                <c:pt idx="31">
                  <c:v>48511</c:v>
                </c:pt>
                <c:pt idx="32">
                  <c:v>50165</c:v>
                </c:pt>
                <c:pt idx="33">
                  <c:v>51807</c:v>
                </c:pt>
                <c:pt idx="34">
                  <c:v>52895</c:v>
                </c:pt>
                <c:pt idx="35">
                  <c:v>53439</c:v>
                </c:pt>
                <c:pt idx="36">
                  <c:v>55096</c:v>
                </c:pt>
                <c:pt idx="37">
                  <c:v>56774</c:v>
                </c:pt>
                <c:pt idx="38">
                  <c:v>58424</c:v>
                </c:pt>
                <c:pt idx="39">
                  <c:v>58954</c:v>
                </c:pt>
                <c:pt idx="40">
                  <c:v>60049</c:v>
                </c:pt>
                <c:pt idx="41">
                  <c:v>61706</c:v>
                </c:pt>
                <c:pt idx="42">
                  <c:v>63106</c:v>
                </c:pt>
                <c:pt idx="43">
                  <c:v>64784.000000000007</c:v>
                </c:pt>
                <c:pt idx="44">
                  <c:v>66153</c:v>
                </c:pt>
                <c:pt idx="45">
                  <c:v>67248</c:v>
                </c:pt>
                <c:pt idx="46">
                  <c:v>68649</c:v>
                </c:pt>
                <c:pt idx="47">
                  <c:v>70313</c:v>
                </c:pt>
                <c:pt idx="48">
                  <c:v>72517</c:v>
                </c:pt>
                <c:pt idx="49">
                  <c:v>73897</c:v>
                </c:pt>
                <c:pt idx="50">
                  <c:v>75266</c:v>
                </c:pt>
                <c:pt idx="51">
                  <c:v>75806</c:v>
                </c:pt>
                <c:pt idx="52">
                  <c:v>77179</c:v>
                </c:pt>
                <c:pt idx="53">
                  <c:v>78270</c:v>
                </c:pt>
                <c:pt idx="54">
                  <c:v>80496</c:v>
                </c:pt>
                <c:pt idx="55">
                  <c:v>82160</c:v>
                </c:pt>
                <c:pt idx="56">
                  <c:v>83258</c:v>
                </c:pt>
                <c:pt idx="57">
                  <c:v>84072</c:v>
                </c:pt>
                <c:pt idx="58">
                  <c:v>86028</c:v>
                </c:pt>
                <c:pt idx="59">
                  <c:v>88797</c:v>
                </c:pt>
                <c:pt idx="60">
                  <c:v>89327</c:v>
                </c:pt>
                <c:pt idx="61">
                  <c:v>90187</c:v>
                </c:pt>
                <c:pt idx="62">
                  <c:v>91595</c:v>
                </c:pt>
                <c:pt idx="63">
                  <c:v>93817</c:v>
                </c:pt>
                <c:pt idx="64">
                  <c:v>95179</c:v>
                </c:pt>
                <c:pt idx="65">
                  <c:v>95986</c:v>
                </c:pt>
                <c:pt idx="66">
                  <c:v>98240</c:v>
                </c:pt>
                <c:pt idx="67">
                  <c:v>99325</c:v>
                </c:pt>
                <c:pt idx="68">
                  <c:v>100416</c:v>
                </c:pt>
                <c:pt idx="69">
                  <c:v>102894</c:v>
                </c:pt>
                <c:pt idx="70">
                  <c:v>103989</c:v>
                </c:pt>
                <c:pt idx="71">
                  <c:v>105952</c:v>
                </c:pt>
                <c:pt idx="72">
                  <c:v>107601</c:v>
                </c:pt>
                <c:pt idx="73">
                  <c:v>108135</c:v>
                </c:pt>
                <c:pt idx="74">
                  <c:v>108675</c:v>
                </c:pt>
                <c:pt idx="75">
                  <c:v>109212</c:v>
                </c:pt>
                <c:pt idx="76">
                  <c:v>109742</c:v>
                </c:pt>
                <c:pt idx="77">
                  <c:v>110631</c:v>
                </c:pt>
                <c:pt idx="78">
                  <c:v>112010</c:v>
                </c:pt>
                <c:pt idx="79">
                  <c:v>112607</c:v>
                </c:pt>
                <c:pt idx="80">
                  <c:v>113983</c:v>
                </c:pt>
                <c:pt idx="81">
                  <c:v>115359</c:v>
                </c:pt>
                <c:pt idx="82">
                  <c:v>117012</c:v>
                </c:pt>
                <c:pt idx="83">
                  <c:v>118381</c:v>
                </c:pt>
                <c:pt idx="84">
                  <c:v>120344</c:v>
                </c:pt>
                <c:pt idx="85">
                  <c:v>121730</c:v>
                </c:pt>
                <c:pt idx="86">
                  <c:v>123380</c:v>
                </c:pt>
                <c:pt idx="87">
                  <c:v>125307</c:v>
                </c:pt>
                <c:pt idx="88">
                  <c:v>126427</c:v>
                </c:pt>
                <c:pt idx="89">
                  <c:v>128086.99999999999</c:v>
                </c:pt>
                <c:pt idx="90">
                  <c:v>128322</c:v>
                </c:pt>
                <c:pt idx="91">
                  <c:v>129172</c:v>
                </c:pt>
                <c:pt idx="92">
                  <c:v>131138</c:v>
                </c:pt>
                <c:pt idx="93">
                  <c:v>131934</c:v>
                </c:pt>
                <c:pt idx="94">
                  <c:v>132506</c:v>
                </c:pt>
                <c:pt idx="95">
                  <c:v>133655</c:v>
                </c:pt>
                <c:pt idx="96">
                  <c:v>134736</c:v>
                </c:pt>
                <c:pt idx="97">
                  <c:v>136112</c:v>
                </c:pt>
                <c:pt idx="98">
                  <c:v>138067</c:v>
                </c:pt>
                <c:pt idx="99">
                  <c:v>140271</c:v>
                </c:pt>
                <c:pt idx="100">
                  <c:v>141008</c:v>
                </c:pt>
                <c:pt idx="101">
                  <c:v>141085</c:v>
                </c:pt>
                <c:pt idx="102">
                  <c:v>141594</c:v>
                </c:pt>
                <c:pt idx="103">
                  <c:v>143304</c:v>
                </c:pt>
                <c:pt idx="104">
                  <c:v>143602</c:v>
                </c:pt>
                <c:pt idx="105">
                  <c:v>145551</c:v>
                </c:pt>
                <c:pt idx="106">
                  <c:v>146344</c:v>
                </c:pt>
                <c:pt idx="107">
                  <c:v>147983</c:v>
                </c:pt>
                <c:pt idx="108">
                  <c:v>148794</c:v>
                </c:pt>
                <c:pt idx="109">
                  <c:v>150493</c:v>
                </c:pt>
                <c:pt idx="110">
                  <c:v>151862</c:v>
                </c:pt>
                <c:pt idx="111">
                  <c:v>152648</c:v>
                </c:pt>
                <c:pt idx="112">
                  <c:v>153441</c:v>
                </c:pt>
                <c:pt idx="113">
                  <c:v>155684</c:v>
                </c:pt>
                <c:pt idx="114">
                  <c:v>156761</c:v>
                </c:pt>
                <c:pt idx="115">
                  <c:v>158166</c:v>
                </c:pt>
                <c:pt idx="116">
                  <c:v>158692</c:v>
                </c:pt>
                <c:pt idx="117">
                  <c:v>160114</c:v>
                </c:pt>
                <c:pt idx="118">
                  <c:v>160967</c:v>
                </c:pt>
                <c:pt idx="119">
                  <c:v>161856</c:v>
                </c:pt>
                <c:pt idx="120">
                  <c:v>162940</c:v>
                </c:pt>
                <c:pt idx="121">
                  <c:v>164070</c:v>
                </c:pt>
                <c:pt idx="122">
                  <c:v>164312</c:v>
                </c:pt>
                <c:pt idx="123">
                  <c:v>165639</c:v>
                </c:pt>
                <c:pt idx="124">
                  <c:v>167054</c:v>
                </c:pt>
                <c:pt idx="125">
                  <c:v>167907</c:v>
                </c:pt>
                <c:pt idx="126">
                  <c:v>167949</c:v>
                </c:pt>
                <c:pt idx="127">
                  <c:v>169592</c:v>
                </c:pt>
                <c:pt idx="128">
                  <c:v>170964</c:v>
                </c:pt>
                <c:pt idx="129">
                  <c:v>171203</c:v>
                </c:pt>
                <c:pt idx="130">
                  <c:v>172365</c:v>
                </c:pt>
                <c:pt idx="131">
                  <c:v>173144</c:v>
                </c:pt>
                <c:pt idx="132">
                  <c:v>173208</c:v>
                </c:pt>
                <c:pt idx="133">
                  <c:v>173443</c:v>
                </c:pt>
                <c:pt idx="134">
                  <c:v>174534</c:v>
                </c:pt>
                <c:pt idx="135">
                  <c:v>176212</c:v>
                </c:pt>
                <c:pt idx="136">
                  <c:v>176710</c:v>
                </c:pt>
                <c:pt idx="137">
                  <c:v>177307</c:v>
                </c:pt>
                <c:pt idx="138">
                  <c:v>178118</c:v>
                </c:pt>
                <c:pt idx="139">
                  <c:v>178196</c:v>
                </c:pt>
                <c:pt idx="140">
                  <c:v>178996</c:v>
                </c:pt>
                <c:pt idx="141">
                  <c:v>179589</c:v>
                </c:pt>
                <c:pt idx="142">
                  <c:v>180070</c:v>
                </c:pt>
                <c:pt idx="143">
                  <c:v>181439</c:v>
                </c:pt>
                <c:pt idx="144">
                  <c:v>181681</c:v>
                </c:pt>
                <c:pt idx="145">
                  <c:v>183369</c:v>
                </c:pt>
                <c:pt idx="146">
                  <c:v>183689</c:v>
                </c:pt>
                <c:pt idx="147">
                  <c:v>183707</c:v>
                </c:pt>
                <c:pt idx="148">
                  <c:v>184759</c:v>
                </c:pt>
              </c:numCache>
            </c:numRef>
          </c:xVal>
          <c:yVal>
            <c:numRef>
              <c:f>'Delaware_X-sec'!$G$4:$G$152</c:f>
              <c:numCache>
                <c:formatCode>0</c:formatCode>
                <c:ptCount val="149"/>
                <c:pt idx="0">
                  <c:v>37655</c:v>
                </c:pt>
                <c:pt idx="1">
                  <c:v>37149.188907916519</c:v>
                </c:pt>
                <c:pt idx="2">
                  <c:v>35930.438134777702</c:v>
                </c:pt>
                <c:pt idx="3">
                  <c:v>34526.517511360165</c:v>
                </c:pt>
                <c:pt idx="4">
                  <c:v>33182.192667852891</c:v>
                </c:pt>
                <c:pt idx="5">
                  <c:v>32091.294538334358</c:v>
                </c:pt>
                <c:pt idx="6">
                  <c:v>30844.725014710653</c:v>
                </c:pt>
                <c:pt idx="7">
                  <c:v>29446.786740762345</c:v>
                </c:pt>
                <c:pt idx="8">
                  <c:v>28295.530032476261</c:v>
                </c:pt>
                <c:pt idx="9">
                  <c:v>27369.847138345111</c:v>
                </c:pt>
                <c:pt idx="10">
                  <c:v>26474.447784388092</c:v>
                </c:pt>
                <c:pt idx="11">
                  <c:v>25441.821073349412</c:v>
                </c:pt>
                <c:pt idx="12">
                  <c:v>24449.471611265453</c:v>
                </c:pt>
                <c:pt idx="13">
                  <c:v>23498.066202425944</c:v>
                </c:pt>
                <c:pt idx="14">
                  <c:v>22734.743816754566</c:v>
                </c:pt>
                <c:pt idx="15">
                  <c:v>21998.312537009911</c:v>
                </c:pt>
                <c:pt idx="16">
                  <c:v>21145.813402580879</c:v>
                </c:pt>
                <c:pt idx="17">
                  <c:v>20060.952648530631</c:v>
                </c:pt>
                <c:pt idx="18">
                  <c:v>19411.131689432481</c:v>
                </c:pt>
                <c:pt idx="19">
                  <c:v>18539.328101146319</c:v>
                </c:pt>
                <c:pt idx="20">
                  <c:v>18059.217581083409</c:v>
                </c:pt>
                <c:pt idx="21">
                  <c:v>17356.063698257964</c:v>
                </c:pt>
                <c:pt idx="22">
                  <c:v>16686.246131870023</c:v>
                </c:pt>
                <c:pt idx="23">
                  <c:v>16048.773259419282</c:v>
                </c:pt>
                <c:pt idx="24">
                  <c:v>15531.504499650875</c:v>
                </c:pt>
                <c:pt idx="25">
                  <c:v>14827.588851782164</c:v>
                </c:pt>
                <c:pt idx="26">
                  <c:v>14252.976292725758</c:v>
                </c:pt>
                <c:pt idx="27">
                  <c:v>13883.868856738272</c:v>
                </c:pt>
                <c:pt idx="28">
                  <c:v>13171.57351248741</c:v>
                </c:pt>
                <c:pt idx="29">
                  <c:v>12663.246770374815</c:v>
                </c:pt>
                <c:pt idx="30">
                  <c:v>12340.302222404353</c:v>
                </c:pt>
                <c:pt idx="31">
                  <c:v>11863.209091376097</c:v>
                </c:pt>
                <c:pt idx="32">
                  <c:v>11405.104127123996</c:v>
                </c:pt>
                <c:pt idx="33">
                  <c:v>10967.822377895205</c:v>
                </c:pt>
                <c:pt idx="34">
                  <c:v>10687.351993959239</c:v>
                </c:pt>
                <c:pt idx="35">
                  <c:v>10549.817958937303</c:v>
                </c:pt>
                <c:pt idx="36">
                  <c:v>10141.705950877113</c:v>
                </c:pt>
                <c:pt idx="37">
                  <c:v>9744.5079857327764</c:v>
                </c:pt>
                <c:pt idx="38">
                  <c:v>9369.1101944848506</c:v>
                </c:pt>
                <c:pt idx="39">
                  <c:v>9251.6237891085748</c:v>
                </c:pt>
                <c:pt idx="40">
                  <c:v>9013.5378464613841</c:v>
                </c:pt>
                <c:pt idx="41">
                  <c:v>8664.8557133133309</c:v>
                </c:pt>
                <c:pt idx="42">
                  <c:v>8380.7879542701485</c:v>
                </c:pt>
                <c:pt idx="43">
                  <c:v>8052.556004155841</c:v>
                </c:pt>
                <c:pt idx="44">
                  <c:v>7794.3126397077558</c:v>
                </c:pt>
                <c:pt idx="45">
                  <c:v>7593.7298755992142</c:v>
                </c:pt>
                <c:pt idx="46">
                  <c:v>7344.6029248107498</c:v>
                </c:pt>
                <c:pt idx="47">
                  <c:v>7059.3056720542454</c:v>
                </c:pt>
                <c:pt idx="48">
                  <c:v>6698.4121746879291</c:v>
                </c:pt>
                <c:pt idx="49">
                  <c:v>6481.8979863191444</c:v>
                </c:pt>
                <c:pt idx="50">
                  <c:v>6274.0252136079162</c:v>
                </c:pt>
                <c:pt idx="51">
                  <c:v>6193.8755272308754</c:v>
                </c:pt>
                <c:pt idx="52">
                  <c:v>5994.6686114262066</c:v>
                </c:pt>
                <c:pt idx="53">
                  <c:v>5840.9550473913932</c:v>
                </c:pt>
                <c:pt idx="54">
                  <c:v>5539.4450207535929</c:v>
                </c:pt>
                <c:pt idx="55">
                  <c:v>5324.2681810529739</c:v>
                </c:pt>
                <c:pt idx="56">
                  <c:v>5186.8802794603271</c:v>
                </c:pt>
                <c:pt idx="57">
                  <c:v>5087.3214882021439</c:v>
                </c:pt>
                <c:pt idx="58">
                  <c:v>4855.8299434802675</c:v>
                </c:pt>
                <c:pt idx="59">
                  <c:v>4546.016985745583</c:v>
                </c:pt>
                <c:pt idx="60">
                  <c:v>4489.0110179057392</c:v>
                </c:pt>
                <c:pt idx="61">
                  <c:v>4398.0278465143101</c:v>
                </c:pt>
                <c:pt idx="62">
                  <c:v>4253.0331648042165</c:v>
                </c:pt>
                <c:pt idx="63">
                  <c:v>4033.8758062792267</c:v>
                </c:pt>
                <c:pt idx="64">
                  <c:v>3905.1612704384884</c:v>
                </c:pt>
                <c:pt idx="65">
                  <c:v>3830.8426619687039</c:v>
                </c:pt>
                <c:pt idx="66">
                  <c:v>3630.6733556761915</c:v>
                </c:pt>
                <c:pt idx="67">
                  <c:v>3538.0820805523217</c:v>
                </c:pt>
                <c:pt idx="68">
                  <c:v>3447.3596000113967</c:v>
                </c:pt>
                <c:pt idx="69">
                  <c:v>3249.8492306494559</c:v>
                </c:pt>
                <c:pt idx="70">
                  <c:v>3166.2159749985608</c:v>
                </c:pt>
                <c:pt idx="71">
                  <c:v>3021.6380375619947</c:v>
                </c:pt>
                <c:pt idx="72">
                  <c:v>2905.3015134557645</c:v>
                </c:pt>
                <c:pt idx="73">
                  <c:v>2868.596513311998</c:v>
                </c:pt>
                <c:pt idx="74">
                  <c:v>2831.9506435463563</c:v>
                </c:pt>
                <c:pt idx="75">
                  <c:v>2795.9726242073398</c:v>
                </c:pt>
                <c:pt idx="76">
                  <c:v>2760.9117949151441</c:v>
                </c:pt>
                <c:pt idx="77">
                  <c:v>2703.0866370999424</c:v>
                </c:pt>
                <c:pt idx="78">
                  <c:v>2615.776477722115</c:v>
                </c:pt>
                <c:pt idx="79">
                  <c:v>2578.8580893619105</c:v>
                </c:pt>
                <c:pt idx="80">
                  <c:v>2495.7387939528344</c:v>
                </c:pt>
                <c:pt idx="81">
                  <c:v>2415.2985204324773</c:v>
                </c:pt>
                <c:pt idx="82">
                  <c:v>2322.0856004304119</c:v>
                </c:pt>
                <c:pt idx="83">
                  <c:v>2247.6169226985066</c:v>
                </c:pt>
                <c:pt idx="84">
                  <c:v>2144.9846887014501</c:v>
                </c:pt>
                <c:pt idx="85">
                  <c:v>2075.3553960467293</c:v>
                </c:pt>
                <c:pt idx="86">
                  <c:v>1995.4043269038766</c:v>
                </c:pt>
                <c:pt idx="87">
                  <c:v>1905.9217456708886</c:v>
                </c:pt>
                <c:pt idx="88">
                  <c:v>1855.7688431420129</c:v>
                </c:pt>
                <c:pt idx="89">
                  <c:v>1783.8523572835045</c:v>
                </c:pt>
                <c:pt idx="90">
                  <c:v>1773.8991498672217</c:v>
                </c:pt>
                <c:pt idx="91">
                  <c:v>1738.3596488482005</c:v>
                </c:pt>
                <c:pt idx="92">
                  <c:v>1658.8629772552788</c:v>
                </c:pt>
                <c:pt idx="93">
                  <c:v>1627.7196266844919</c:v>
                </c:pt>
                <c:pt idx="94">
                  <c:v>1605.7019060875409</c:v>
                </c:pt>
                <c:pt idx="95">
                  <c:v>1562.369911920304</c:v>
                </c:pt>
                <c:pt idx="96">
                  <c:v>1522.6705705875793</c:v>
                </c:pt>
                <c:pt idx="97">
                  <c:v>1473.5933043783746</c:v>
                </c:pt>
                <c:pt idx="98">
                  <c:v>1406.5729637930722</c:v>
                </c:pt>
                <c:pt idx="99">
                  <c:v>1334.6646119258737</c:v>
                </c:pt>
                <c:pt idx="100">
                  <c:v>1311.4487133463592</c:v>
                </c:pt>
                <c:pt idx="101">
                  <c:v>1309.0465933213964</c:v>
                </c:pt>
                <c:pt idx="102">
                  <c:v>1293.2779388550114</c:v>
                </c:pt>
                <c:pt idx="103">
                  <c:v>1241.6805540284556</c:v>
                </c:pt>
                <c:pt idx="104">
                  <c:v>1232.9017156625537</c:v>
                </c:pt>
                <c:pt idx="105">
                  <c:v>1176.9963739924667</c:v>
                </c:pt>
                <c:pt idx="106">
                  <c:v>1154.9820412740082</c:v>
                </c:pt>
                <c:pt idx="107">
                  <c:v>1110.7783498281797</c:v>
                </c:pt>
                <c:pt idx="108">
                  <c:v>1089.5355035010211</c:v>
                </c:pt>
                <c:pt idx="109">
                  <c:v>1046.3407536364518</c:v>
                </c:pt>
                <c:pt idx="110">
                  <c:v>1012.7848793974186</c:v>
                </c:pt>
                <c:pt idx="111">
                  <c:v>994.00758365520062</c:v>
                </c:pt>
                <c:pt idx="112">
                  <c:v>975.415841017091</c:v>
                </c:pt>
                <c:pt idx="113">
                  <c:v>924.69053222082039</c:v>
                </c:pt>
                <c:pt idx="114">
                  <c:v>901.2802609064355</c:v>
                </c:pt>
                <c:pt idx="115">
                  <c:v>871.62900786049397</c:v>
                </c:pt>
                <c:pt idx="116">
                  <c:v>860.78096340070078</c:v>
                </c:pt>
                <c:pt idx="117">
                  <c:v>832.12521749793927</c:v>
                </c:pt>
                <c:pt idx="118">
                  <c:v>815.39561079733869</c:v>
                </c:pt>
                <c:pt idx="119">
                  <c:v>798.31778166747779</c:v>
                </c:pt>
                <c:pt idx="120">
                  <c:v>777.97719935838199</c:v>
                </c:pt>
                <c:pt idx="121">
                  <c:v>757.32497539876294</c:v>
                </c:pt>
                <c:pt idx="122">
                  <c:v>752.97388832919273</c:v>
                </c:pt>
                <c:pt idx="123">
                  <c:v>729.55540346105329</c:v>
                </c:pt>
                <c:pt idx="124">
                  <c:v>705.385763942361</c:v>
                </c:pt>
                <c:pt idx="125">
                  <c:v>691.20421271087491</c:v>
                </c:pt>
                <c:pt idx="126">
                  <c:v>690.51335398509855</c:v>
                </c:pt>
                <c:pt idx="127">
                  <c:v>664.02265284882697</c:v>
                </c:pt>
                <c:pt idx="128">
                  <c:v>642.68171260880524</c:v>
                </c:pt>
                <c:pt idx="129">
                  <c:v>639.03493342090258</c:v>
                </c:pt>
                <c:pt idx="130">
                  <c:v>621.59729980868462</c:v>
                </c:pt>
                <c:pt idx="131">
                  <c:v>610.17441105309354</c:v>
                </c:pt>
                <c:pt idx="132">
                  <c:v>609.24532952576271</c:v>
                </c:pt>
                <c:pt idx="133">
                  <c:v>605.84597581388618</c:v>
                </c:pt>
                <c:pt idx="134">
                  <c:v>590.31104799135471</c:v>
                </c:pt>
                <c:pt idx="135">
                  <c:v>567.19162920716985</c:v>
                </c:pt>
                <c:pt idx="136">
                  <c:v>560.50607116838103</c:v>
                </c:pt>
                <c:pt idx="137">
                  <c:v>552.59523437101552</c:v>
                </c:pt>
                <c:pt idx="138">
                  <c:v>542.02724333420849</c:v>
                </c:pt>
                <c:pt idx="139">
                  <c:v>541.02155545295568</c:v>
                </c:pt>
                <c:pt idx="140">
                  <c:v>530.81390728437475</c:v>
                </c:pt>
                <c:pt idx="141">
                  <c:v>523.37198053668862</c:v>
                </c:pt>
                <c:pt idx="142">
                  <c:v>517.41231654448359</c:v>
                </c:pt>
                <c:pt idx="143">
                  <c:v>500.81903891159692</c:v>
                </c:pt>
                <c:pt idx="144">
                  <c:v>497.94166484473044</c:v>
                </c:pt>
                <c:pt idx="145">
                  <c:v>478.32597450964607</c:v>
                </c:pt>
                <c:pt idx="146">
                  <c:v>474.69543432439383</c:v>
                </c:pt>
                <c:pt idx="147">
                  <c:v>474.49203701222058</c:v>
                </c:pt>
                <c:pt idx="148">
                  <c:v>462.75475041136383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647-EA44-807D-082845882448}"/>
            </c:ext>
          </c:extLst>
        </c:ser>
        <c:ser>
          <c:idx val="4"/>
          <c:order val="4"/>
          <c:spPr>
            <a:ln>
              <a:solidFill>
                <a:schemeClr val="accent1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'Delaware_X-sec'!$B$4:$B$152</c:f>
              <c:numCache>
                <c:formatCode>General</c:formatCode>
                <c:ptCount val="149"/>
                <c:pt idx="0">
                  <c:v>0</c:v>
                </c:pt>
                <c:pt idx="1">
                  <c:v>568</c:v>
                </c:pt>
                <c:pt idx="2">
                  <c:v>1969</c:v>
                </c:pt>
                <c:pt idx="3">
                  <c:v>3643</c:v>
                </c:pt>
                <c:pt idx="4">
                  <c:v>5311</c:v>
                </c:pt>
                <c:pt idx="5">
                  <c:v>6715</c:v>
                </c:pt>
                <c:pt idx="6">
                  <c:v>8379</c:v>
                </c:pt>
                <c:pt idx="7">
                  <c:v>10327</c:v>
                </c:pt>
                <c:pt idx="8">
                  <c:v>12002</c:v>
                </c:pt>
                <c:pt idx="9">
                  <c:v>13399</c:v>
                </c:pt>
                <c:pt idx="10">
                  <c:v>14796</c:v>
                </c:pt>
                <c:pt idx="11">
                  <c:v>16467</c:v>
                </c:pt>
                <c:pt idx="12">
                  <c:v>18138</c:v>
                </c:pt>
                <c:pt idx="13">
                  <c:v>19805</c:v>
                </c:pt>
                <c:pt idx="14">
                  <c:v>21192</c:v>
                </c:pt>
                <c:pt idx="15">
                  <c:v>22575</c:v>
                </c:pt>
                <c:pt idx="16">
                  <c:v>24235</c:v>
                </c:pt>
                <c:pt idx="17">
                  <c:v>26447</c:v>
                </c:pt>
                <c:pt idx="18">
                  <c:v>27830</c:v>
                </c:pt>
                <c:pt idx="19">
                  <c:v>29760</c:v>
                </c:pt>
                <c:pt idx="20">
                  <c:v>30862</c:v>
                </c:pt>
                <c:pt idx="21">
                  <c:v>32530</c:v>
                </c:pt>
                <c:pt idx="22">
                  <c:v>34183</c:v>
                </c:pt>
                <c:pt idx="23">
                  <c:v>35819</c:v>
                </c:pt>
                <c:pt idx="24">
                  <c:v>37195</c:v>
                </c:pt>
                <c:pt idx="25">
                  <c:v>39143</c:v>
                </c:pt>
                <c:pt idx="26">
                  <c:v>40803</c:v>
                </c:pt>
                <c:pt idx="27">
                  <c:v>41905</c:v>
                </c:pt>
                <c:pt idx="28">
                  <c:v>44117</c:v>
                </c:pt>
                <c:pt idx="29">
                  <c:v>45770</c:v>
                </c:pt>
                <c:pt idx="30">
                  <c:v>46855</c:v>
                </c:pt>
                <c:pt idx="31">
                  <c:v>48511</c:v>
                </c:pt>
                <c:pt idx="32">
                  <c:v>50165</c:v>
                </c:pt>
                <c:pt idx="33">
                  <c:v>51807</c:v>
                </c:pt>
                <c:pt idx="34">
                  <c:v>52895</c:v>
                </c:pt>
                <c:pt idx="35">
                  <c:v>53439</c:v>
                </c:pt>
                <c:pt idx="36">
                  <c:v>55096</c:v>
                </c:pt>
                <c:pt idx="37">
                  <c:v>56774</c:v>
                </c:pt>
                <c:pt idx="38">
                  <c:v>58424</c:v>
                </c:pt>
                <c:pt idx="39">
                  <c:v>58954</c:v>
                </c:pt>
                <c:pt idx="40">
                  <c:v>60049</c:v>
                </c:pt>
                <c:pt idx="41">
                  <c:v>61706</c:v>
                </c:pt>
                <c:pt idx="42">
                  <c:v>63106</c:v>
                </c:pt>
                <c:pt idx="43">
                  <c:v>64784.000000000007</c:v>
                </c:pt>
                <c:pt idx="44">
                  <c:v>66153</c:v>
                </c:pt>
                <c:pt idx="45">
                  <c:v>67248</c:v>
                </c:pt>
                <c:pt idx="46">
                  <c:v>68649</c:v>
                </c:pt>
                <c:pt idx="47">
                  <c:v>70313</c:v>
                </c:pt>
                <c:pt idx="48">
                  <c:v>72517</c:v>
                </c:pt>
                <c:pt idx="49">
                  <c:v>73897</c:v>
                </c:pt>
                <c:pt idx="50">
                  <c:v>75266</c:v>
                </c:pt>
                <c:pt idx="51">
                  <c:v>75806</c:v>
                </c:pt>
                <c:pt idx="52">
                  <c:v>77179</c:v>
                </c:pt>
                <c:pt idx="53">
                  <c:v>78270</c:v>
                </c:pt>
                <c:pt idx="54">
                  <c:v>80496</c:v>
                </c:pt>
                <c:pt idx="55">
                  <c:v>82160</c:v>
                </c:pt>
                <c:pt idx="56">
                  <c:v>83258</c:v>
                </c:pt>
                <c:pt idx="57">
                  <c:v>84072</c:v>
                </c:pt>
                <c:pt idx="58">
                  <c:v>86028</c:v>
                </c:pt>
                <c:pt idx="59">
                  <c:v>88797</c:v>
                </c:pt>
                <c:pt idx="60">
                  <c:v>89327</c:v>
                </c:pt>
                <c:pt idx="61">
                  <c:v>90187</c:v>
                </c:pt>
                <c:pt idx="62">
                  <c:v>91595</c:v>
                </c:pt>
                <c:pt idx="63">
                  <c:v>93817</c:v>
                </c:pt>
                <c:pt idx="64">
                  <c:v>95179</c:v>
                </c:pt>
                <c:pt idx="65">
                  <c:v>95986</c:v>
                </c:pt>
                <c:pt idx="66">
                  <c:v>98240</c:v>
                </c:pt>
                <c:pt idx="67">
                  <c:v>99325</c:v>
                </c:pt>
                <c:pt idx="68">
                  <c:v>100416</c:v>
                </c:pt>
                <c:pt idx="69">
                  <c:v>102894</c:v>
                </c:pt>
                <c:pt idx="70">
                  <c:v>103989</c:v>
                </c:pt>
                <c:pt idx="71">
                  <c:v>105952</c:v>
                </c:pt>
                <c:pt idx="72">
                  <c:v>107601</c:v>
                </c:pt>
                <c:pt idx="73">
                  <c:v>108135</c:v>
                </c:pt>
                <c:pt idx="74">
                  <c:v>108675</c:v>
                </c:pt>
                <c:pt idx="75">
                  <c:v>109212</c:v>
                </c:pt>
                <c:pt idx="76">
                  <c:v>109742</c:v>
                </c:pt>
                <c:pt idx="77">
                  <c:v>110631</c:v>
                </c:pt>
                <c:pt idx="78">
                  <c:v>112010</c:v>
                </c:pt>
                <c:pt idx="79">
                  <c:v>112607</c:v>
                </c:pt>
                <c:pt idx="80">
                  <c:v>113983</c:v>
                </c:pt>
                <c:pt idx="81">
                  <c:v>115359</c:v>
                </c:pt>
                <c:pt idx="82">
                  <c:v>117012</c:v>
                </c:pt>
                <c:pt idx="83">
                  <c:v>118381</c:v>
                </c:pt>
                <c:pt idx="84">
                  <c:v>120344</c:v>
                </c:pt>
                <c:pt idx="85">
                  <c:v>121730</c:v>
                </c:pt>
                <c:pt idx="86">
                  <c:v>123380</c:v>
                </c:pt>
                <c:pt idx="87">
                  <c:v>125307</c:v>
                </c:pt>
                <c:pt idx="88">
                  <c:v>126427</c:v>
                </c:pt>
                <c:pt idx="89">
                  <c:v>128086.99999999999</c:v>
                </c:pt>
                <c:pt idx="90">
                  <c:v>128322</c:v>
                </c:pt>
                <c:pt idx="91">
                  <c:v>129172</c:v>
                </c:pt>
                <c:pt idx="92">
                  <c:v>131138</c:v>
                </c:pt>
                <c:pt idx="93">
                  <c:v>131934</c:v>
                </c:pt>
                <c:pt idx="94">
                  <c:v>132506</c:v>
                </c:pt>
                <c:pt idx="95">
                  <c:v>133655</c:v>
                </c:pt>
                <c:pt idx="96">
                  <c:v>134736</c:v>
                </c:pt>
                <c:pt idx="97">
                  <c:v>136112</c:v>
                </c:pt>
                <c:pt idx="98">
                  <c:v>138067</c:v>
                </c:pt>
                <c:pt idx="99">
                  <c:v>140271</c:v>
                </c:pt>
                <c:pt idx="100">
                  <c:v>141008</c:v>
                </c:pt>
                <c:pt idx="101">
                  <c:v>141085</c:v>
                </c:pt>
                <c:pt idx="102">
                  <c:v>141594</c:v>
                </c:pt>
                <c:pt idx="103">
                  <c:v>143304</c:v>
                </c:pt>
                <c:pt idx="104">
                  <c:v>143602</c:v>
                </c:pt>
                <c:pt idx="105">
                  <c:v>145551</c:v>
                </c:pt>
                <c:pt idx="106">
                  <c:v>146344</c:v>
                </c:pt>
                <c:pt idx="107">
                  <c:v>147983</c:v>
                </c:pt>
                <c:pt idx="108">
                  <c:v>148794</c:v>
                </c:pt>
                <c:pt idx="109">
                  <c:v>150493</c:v>
                </c:pt>
                <c:pt idx="110">
                  <c:v>151862</c:v>
                </c:pt>
                <c:pt idx="111">
                  <c:v>152648</c:v>
                </c:pt>
                <c:pt idx="112">
                  <c:v>153441</c:v>
                </c:pt>
                <c:pt idx="113">
                  <c:v>155684</c:v>
                </c:pt>
                <c:pt idx="114">
                  <c:v>156761</c:v>
                </c:pt>
                <c:pt idx="115">
                  <c:v>158166</c:v>
                </c:pt>
                <c:pt idx="116">
                  <c:v>158692</c:v>
                </c:pt>
                <c:pt idx="117">
                  <c:v>160114</c:v>
                </c:pt>
                <c:pt idx="118">
                  <c:v>160967</c:v>
                </c:pt>
                <c:pt idx="119">
                  <c:v>161856</c:v>
                </c:pt>
                <c:pt idx="120">
                  <c:v>162940</c:v>
                </c:pt>
                <c:pt idx="121">
                  <c:v>164070</c:v>
                </c:pt>
                <c:pt idx="122">
                  <c:v>164312</c:v>
                </c:pt>
                <c:pt idx="123">
                  <c:v>165639</c:v>
                </c:pt>
                <c:pt idx="124">
                  <c:v>167054</c:v>
                </c:pt>
                <c:pt idx="125">
                  <c:v>167907</c:v>
                </c:pt>
                <c:pt idx="126">
                  <c:v>167949</c:v>
                </c:pt>
                <c:pt idx="127">
                  <c:v>169592</c:v>
                </c:pt>
                <c:pt idx="128">
                  <c:v>170964</c:v>
                </c:pt>
                <c:pt idx="129">
                  <c:v>171203</c:v>
                </c:pt>
                <c:pt idx="130">
                  <c:v>172365</c:v>
                </c:pt>
                <c:pt idx="131">
                  <c:v>173144</c:v>
                </c:pt>
                <c:pt idx="132">
                  <c:v>173208</c:v>
                </c:pt>
                <c:pt idx="133">
                  <c:v>173443</c:v>
                </c:pt>
                <c:pt idx="134">
                  <c:v>174534</c:v>
                </c:pt>
                <c:pt idx="135">
                  <c:v>176212</c:v>
                </c:pt>
                <c:pt idx="136">
                  <c:v>176710</c:v>
                </c:pt>
                <c:pt idx="137">
                  <c:v>177307</c:v>
                </c:pt>
                <c:pt idx="138">
                  <c:v>178118</c:v>
                </c:pt>
                <c:pt idx="139">
                  <c:v>178196</c:v>
                </c:pt>
                <c:pt idx="140">
                  <c:v>178996</c:v>
                </c:pt>
                <c:pt idx="141">
                  <c:v>179589</c:v>
                </c:pt>
                <c:pt idx="142">
                  <c:v>180070</c:v>
                </c:pt>
                <c:pt idx="143">
                  <c:v>181439</c:v>
                </c:pt>
                <c:pt idx="144">
                  <c:v>181681</c:v>
                </c:pt>
                <c:pt idx="145">
                  <c:v>183369</c:v>
                </c:pt>
                <c:pt idx="146">
                  <c:v>183689</c:v>
                </c:pt>
                <c:pt idx="147">
                  <c:v>183707</c:v>
                </c:pt>
                <c:pt idx="148">
                  <c:v>184759</c:v>
                </c:pt>
              </c:numCache>
            </c:numRef>
          </c:xVal>
          <c:yVal>
            <c:numRef>
              <c:f>'Delaware_X-sec'!$F$4:$F$152</c:f>
              <c:numCache>
                <c:formatCode>0</c:formatCode>
                <c:ptCount val="149"/>
                <c:pt idx="0">
                  <c:v>255000</c:v>
                </c:pt>
                <c:pt idx="1">
                  <c:v>251491.67475393051</c:v>
                </c:pt>
                <c:pt idx="2">
                  <c:v>243043.18774984381</c:v>
                </c:pt>
                <c:pt idx="3">
                  <c:v>233319.76311881802</c:v>
                </c:pt>
                <c:pt idx="4">
                  <c:v>224018.12411118965</c:v>
                </c:pt>
                <c:pt idx="5">
                  <c:v>216476.72964642086</c:v>
                </c:pt>
                <c:pt idx="6">
                  <c:v>207866.84189509318</c:v>
                </c:pt>
                <c:pt idx="7">
                  <c:v>198221.5800970821</c:v>
                </c:pt>
                <c:pt idx="8">
                  <c:v>190286.69155689725</c:v>
                </c:pt>
                <c:pt idx="9">
                  <c:v>183912.23628540334</c:v>
                </c:pt>
                <c:pt idx="10">
                  <c:v>177751.32027761632</c:v>
                </c:pt>
                <c:pt idx="11">
                  <c:v>170652.51257767057</c:v>
                </c:pt>
                <c:pt idx="12">
                  <c:v>163837.20809267761</c:v>
                </c:pt>
                <c:pt idx="13">
                  <c:v>157309.4311423024</c:v>
                </c:pt>
                <c:pt idx="14">
                  <c:v>152076.77566409702</c:v>
                </c:pt>
                <c:pt idx="15">
                  <c:v>147032.52033212618</c:v>
                </c:pt>
                <c:pt idx="16">
                  <c:v>141198.3986773431</c:v>
                </c:pt>
                <c:pt idx="17">
                  <c:v>133782.4221061985</c:v>
                </c:pt>
                <c:pt idx="18">
                  <c:v>129344.9746847479</c:v>
                </c:pt>
                <c:pt idx="19">
                  <c:v>123397.3808813736</c:v>
                </c:pt>
                <c:pt idx="20">
                  <c:v>120124.87633749007</c:v>
                </c:pt>
                <c:pt idx="21">
                  <c:v>115335.91966879024</c:v>
                </c:pt>
                <c:pt idx="22">
                  <c:v>110778.40314399703</c:v>
                </c:pt>
                <c:pt idx="23">
                  <c:v>106445.1042085629</c:v>
                </c:pt>
                <c:pt idx="24">
                  <c:v>102931.98426956925</c:v>
                </c:pt>
                <c:pt idx="25">
                  <c:v>98155.821190275397</c:v>
                </c:pt>
                <c:pt idx="26">
                  <c:v>94261.084157572288</c:v>
                </c:pt>
                <c:pt idx="27">
                  <c:v>91761.275620196757</c:v>
                </c:pt>
                <c:pt idx="28">
                  <c:v>86941.819617067769</c:v>
                </c:pt>
                <c:pt idx="29">
                  <c:v>83506.300303238604</c:v>
                </c:pt>
                <c:pt idx="30">
                  <c:v>81325.422464159783</c:v>
                </c:pt>
                <c:pt idx="31">
                  <c:v>78106.120652661833</c:v>
                </c:pt>
                <c:pt idx="32">
                  <c:v>75017.915608672512</c:v>
                </c:pt>
                <c:pt idx="33">
                  <c:v>72072.905226806877</c:v>
                </c:pt>
                <c:pt idx="34">
                  <c:v>70185.48995987016</c:v>
                </c:pt>
                <c:pt idx="35">
                  <c:v>69260.39909678117</c:v>
                </c:pt>
                <c:pt idx="36">
                  <c:v>66517.074034805788</c:v>
                </c:pt>
                <c:pt idx="37">
                  <c:v>63849.697055633769</c:v>
                </c:pt>
                <c:pt idx="38">
                  <c:v>61331.153981689371</c:v>
                </c:pt>
                <c:pt idx="39">
                  <c:v>60543.438923468522</c:v>
                </c:pt>
                <c:pt idx="40">
                  <c:v>58947.887392323712</c:v>
                </c:pt>
                <c:pt idx="41">
                  <c:v>56613.02910471995</c:v>
                </c:pt>
                <c:pt idx="42">
                  <c:v>54712.533425741902</c:v>
                </c:pt>
                <c:pt idx="43">
                  <c:v>52518.526033660273</c:v>
                </c:pt>
                <c:pt idx="44">
                  <c:v>50793.873162853342</c:v>
                </c:pt>
                <c:pt idx="45">
                  <c:v>49455.260035835374</c:v>
                </c:pt>
                <c:pt idx="46">
                  <c:v>47793.884476961313</c:v>
                </c:pt>
                <c:pt idx="47">
                  <c:v>45892.987409555142</c:v>
                </c:pt>
                <c:pt idx="48">
                  <c:v>43491.096025989238</c:v>
                </c:pt>
                <c:pt idx="49">
                  <c:v>42051.61075950315</c:v>
                </c:pt>
                <c:pt idx="50">
                  <c:v>40670.680320367232</c:v>
                </c:pt>
                <c:pt idx="51">
                  <c:v>40138.529799955752</c:v>
                </c:pt>
                <c:pt idx="52">
                  <c:v>38816.635743375438</c:v>
                </c:pt>
                <c:pt idx="53">
                  <c:v>37797.356068993045</c:v>
                </c:pt>
                <c:pt idx="54">
                  <c:v>35799.949113237395</c:v>
                </c:pt>
                <c:pt idx="55">
                  <c:v>34376.084553422275</c:v>
                </c:pt>
                <c:pt idx="56">
                  <c:v>33467.694100390807</c:v>
                </c:pt>
                <c:pt idx="57">
                  <c:v>32809.790437279094</c:v>
                </c:pt>
                <c:pt idx="58">
                  <c:v>31281.273967825167</c:v>
                </c:pt>
                <c:pt idx="59">
                  <c:v>29238.404196628308</c:v>
                </c:pt>
                <c:pt idx="60">
                  <c:v>28862.876756350444</c:v>
                </c:pt>
                <c:pt idx="61">
                  <c:v>28263.765643580289</c:v>
                </c:pt>
                <c:pt idx="62">
                  <c:v>27309.623655196665</c:v>
                </c:pt>
                <c:pt idx="63">
                  <c:v>25868.966171777724</c:v>
                </c:pt>
                <c:pt idx="64">
                  <c:v>25023.728651356967</c:v>
                </c:pt>
                <c:pt idx="65">
                  <c:v>24536.004100627517</c:v>
                </c:pt>
                <c:pt idx="66">
                  <c:v>23223.529892020473</c:v>
                </c:pt>
                <c:pt idx="67">
                  <c:v>22617.016592990658</c:v>
                </c:pt>
                <c:pt idx="68">
                  <c:v>22023.120062111131</c:v>
                </c:pt>
                <c:pt idx="69">
                  <c:v>20731.48976549974</c:v>
                </c:pt>
                <c:pt idx="70">
                  <c:v>20185.13559688257</c:v>
                </c:pt>
                <c:pt idx="71">
                  <c:v>19241.481113141803</c:v>
                </c:pt>
                <c:pt idx="72">
                  <c:v>18482.954167975044</c:v>
                </c:pt>
                <c:pt idx="73">
                  <c:v>18243.78585170213</c:v>
                </c:pt>
                <c:pt idx="74">
                  <c:v>18005.077276906119</c:v>
                </c:pt>
                <c:pt idx="75">
                  <c:v>17770.792309438006</c:v>
                </c:pt>
                <c:pt idx="76">
                  <c:v>17542.550709698364</c:v>
                </c:pt>
                <c:pt idx="77">
                  <c:v>17166.27103082075</c:v>
                </c:pt>
                <c:pt idx="78">
                  <c:v>16598.499930491424</c:v>
                </c:pt>
                <c:pt idx="79">
                  <c:v>16358.560691897168</c:v>
                </c:pt>
                <c:pt idx="80">
                  <c:v>15818.661875815043</c:v>
                </c:pt>
                <c:pt idx="81">
                  <c:v>15296.581909269677</c:v>
                </c:pt>
                <c:pt idx="82">
                  <c:v>14692.135133065456</c:v>
                </c:pt>
                <c:pt idx="83">
                  <c:v>14209.66094825523</c:v>
                </c:pt>
                <c:pt idx="84">
                  <c:v>13545.359725115166</c:v>
                </c:pt>
                <c:pt idx="85">
                  <c:v>13095.1136252167</c:v>
                </c:pt>
                <c:pt idx="86">
                  <c:v>12578.578555448592</c:v>
                </c:pt>
                <c:pt idx="87">
                  <c:v>12001.063279353995</c:v>
                </c:pt>
                <c:pt idx="88">
                  <c:v>11677.666591359801</c:v>
                </c:pt>
                <c:pt idx="89">
                  <c:v>11214.307006799223</c:v>
                </c:pt>
                <c:pt idx="90">
                  <c:v>11150.213738667821</c:v>
                </c:pt>
                <c:pt idx="91">
                  <c:v>10921.430498763979</c:v>
                </c:pt>
                <c:pt idx="92">
                  <c:v>10410.092208581309</c:v>
                </c:pt>
                <c:pt idx="93">
                  <c:v>10209.933369323102</c:v>
                </c:pt>
                <c:pt idx="94">
                  <c:v>10068.481356029997</c:v>
                </c:pt>
                <c:pt idx="95">
                  <c:v>9790.235352818645</c:v>
                </c:pt>
                <c:pt idx="96">
                  <c:v>9535.4806110772097</c:v>
                </c:pt>
                <c:pt idx="97">
                  <c:v>9220.7710966121213</c:v>
                </c:pt>
                <c:pt idx="98">
                  <c:v>8791.4155552165012</c:v>
                </c:pt>
                <c:pt idx="99">
                  <c:v>8331.3011354908977</c:v>
                </c:pt>
                <c:pt idx="100">
                  <c:v>8182.8789041000073</c:v>
                </c:pt>
                <c:pt idx="101">
                  <c:v>8167.5254801056017</c:v>
                </c:pt>
                <c:pt idx="102">
                  <c:v>8066.7554451935403</c:v>
                </c:pt>
                <c:pt idx="103">
                  <c:v>7737.2322480784733</c:v>
                </c:pt>
                <c:pt idx="104">
                  <c:v>7681.1996568543536</c:v>
                </c:pt>
                <c:pt idx="105">
                  <c:v>7324.6044607631038</c:v>
                </c:pt>
                <c:pt idx="106">
                  <c:v>7184.2971399768221</c:v>
                </c:pt>
                <c:pt idx="107">
                  <c:v>6902.765177895104</c:v>
                </c:pt>
                <c:pt idx="108">
                  <c:v>6767.5666698984824</c:v>
                </c:pt>
                <c:pt idx="109">
                  <c:v>6492.8564804591078</c:v>
                </c:pt>
                <c:pt idx="110">
                  <c:v>6279.6379380806675</c:v>
                </c:pt>
                <c:pt idx="111">
                  <c:v>6160.3992819237374</c:v>
                </c:pt>
                <c:pt idx="112">
                  <c:v>6042.3930301389955</c:v>
                </c:pt>
                <c:pt idx="113">
                  <c:v>5720.7093700826781</c:v>
                </c:pt>
                <c:pt idx="114">
                  <c:v>5572.3926439813076</c:v>
                </c:pt>
                <c:pt idx="115">
                  <c:v>5384.6710806588389</c:v>
                </c:pt>
                <c:pt idx="116">
                  <c:v>5316.0309335834054</c:v>
                </c:pt>
                <c:pt idx="117">
                  <c:v>5134.8161168000752</c:v>
                </c:pt>
                <c:pt idx="118">
                  <c:v>5029.0905113719928</c:v>
                </c:pt>
                <c:pt idx="119">
                  <c:v>4921.2188230422389</c:v>
                </c:pt>
                <c:pt idx="120">
                  <c:v>4792.8115598038876</c:v>
                </c:pt>
                <c:pt idx="121">
                  <c:v>4662.5207160712071</c:v>
                </c:pt>
                <c:pt idx="122">
                  <c:v>4635.0815305665819</c:v>
                </c:pt>
                <c:pt idx="123">
                  <c:v>4487.4649150129981</c:v>
                </c:pt>
                <c:pt idx="124">
                  <c:v>4335.2346601085492</c:v>
                </c:pt>
                <c:pt idx="125">
                  <c:v>4245.972396633686</c:v>
                </c:pt>
                <c:pt idx="126">
                  <c:v>4241.6250909836062</c:v>
                </c:pt>
                <c:pt idx="127">
                  <c:v>4075.0104098581774</c:v>
                </c:pt>
                <c:pt idx="128">
                  <c:v>3940.9030069133505</c:v>
                </c:pt>
                <c:pt idx="129">
                  <c:v>3917.9972527260388</c:v>
                </c:pt>
                <c:pt idx="130">
                  <c:v>3808.5142593699147</c:v>
                </c:pt>
                <c:pt idx="131">
                  <c:v>3736.8355921012048</c:v>
                </c:pt>
                <c:pt idx="132">
                  <c:v>3731.0070331869292</c:v>
                </c:pt>
                <c:pt idx="133">
                  <c:v>3709.6831623464741</c:v>
                </c:pt>
                <c:pt idx="134">
                  <c:v>3612.2712003522256</c:v>
                </c:pt>
                <c:pt idx="135">
                  <c:v>3467.4168275139987</c:v>
                </c:pt>
                <c:pt idx="136">
                  <c:v>3425.5551465325552</c:v>
                </c:pt>
                <c:pt idx="137">
                  <c:v>3376.0371119472834</c:v>
                </c:pt>
                <c:pt idx="138">
                  <c:v>3309.9135848225101</c:v>
                </c:pt>
                <c:pt idx="139">
                  <c:v>3303.6226619973058</c:v>
                </c:pt>
                <c:pt idx="140">
                  <c:v>3239.786548681408</c:v>
                </c:pt>
                <c:pt idx="141">
                  <c:v>3193.2654107337094</c:v>
                </c:pt>
                <c:pt idx="142">
                  <c:v>3156.0218479987998</c:v>
                </c:pt>
                <c:pt idx="143">
                  <c:v>3052.3814271501251</c:v>
                </c:pt>
                <c:pt idx="144">
                  <c:v>3034.4179980715694</c:v>
                </c:pt>
                <c:pt idx="145">
                  <c:v>2912.0255694455614</c:v>
                </c:pt>
                <c:pt idx="146">
                  <c:v>2889.3860293518287</c:v>
                </c:pt>
                <c:pt idx="147">
                  <c:v>2888.1177968249895</c:v>
                </c:pt>
                <c:pt idx="148">
                  <c:v>2814.9555526157587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647-EA44-807D-082845882448}"/>
            </c:ext>
          </c:extLst>
        </c:ser>
        <c:ser>
          <c:idx val="5"/>
          <c:order val="5"/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'Delaware_X-sec'!$B$4:$B$152</c:f>
              <c:numCache>
                <c:formatCode>General</c:formatCode>
                <c:ptCount val="149"/>
                <c:pt idx="0">
                  <c:v>0</c:v>
                </c:pt>
                <c:pt idx="1">
                  <c:v>568</c:v>
                </c:pt>
                <c:pt idx="2">
                  <c:v>1969</c:v>
                </c:pt>
                <c:pt idx="3">
                  <c:v>3643</c:v>
                </c:pt>
                <c:pt idx="4">
                  <c:v>5311</c:v>
                </c:pt>
                <c:pt idx="5">
                  <c:v>6715</c:v>
                </c:pt>
                <c:pt idx="6">
                  <c:v>8379</c:v>
                </c:pt>
                <c:pt idx="7">
                  <c:v>10327</c:v>
                </c:pt>
                <c:pt idx="8">
                  <c:v>12002</c:v>
                </c:pt>
                <c:pt idx="9">
                  <c:v>13399</c:v>
                </c:pt>
                <c:pt idx="10">
                  <c:v>14796</c:v>
                </c:pt>
                <c:pt idx="11">
                  <c:v>16467</c:v>
                </c:pt>
                <c:pt idx="12">
                  <c:v>18138</c:v>
                </c:pt>
                <c:pt idx="13">
                  <c:v>19805</c:v>
                </c:pt>
                <c:pt idx="14">
                  <c:v>21192</c:v>
                </c:pt>
                <c:pt idx="15">
                  <c:v>22575</c:v>
                </c:pt>
                <c:pt idx="16">
                  <c:v>24235</c:v>
                </c:pt>
                <c:pt idx="17">
                  <c:v>26447</c:v>
                </c:pt>
                <c:pt idx="18">
                  <c:v>27830</c:v>
                </c:pt>
                <c:pt idx="19">
                  <c:v>29760</c:v>
                </c:pt>
                <c:pt idx="20">
                  <c:v>30862</c:v>
                </c:pt>
                <c:pt idx="21">
                  <c:v>32530</c:v>
                </c:pt>
                <c:pt idx="22">
                  <c:v>34183</c:v>
                </c:pt>
                <c:pt idx="23">
                  <c:v>35819</c:v>
                </c:pt>
                <c:pt idx="24">
                  <c:v>37195</c:v>
                </c:pt>
                <c:pt idx="25">
                  <c:v>39143</c:v>
                </c:pt>
                <c:pt idx="26">
                  <c:v>40803</c:v>
                </c:pt>
                <c:pt idx="27">
                  <c:v>41905</c:v>
                </c:pt>
                <c:pt idx="28">
                  <c:v>44117</c:v>
                </c:pt>
                <c:pt idx="29">
                  <c:v>45770</c:v>
                </c:pt>
                <c:pt idx="30">
                  <c:v>46855</c:v>
                </c:pt>
                <c:pt idx="31">
                  <c:v>48511</c:v>
                </c:pt>
                <c:pt idx="32">
                  <c:v>50165</c:v>
                </c:pt>
                <c:pt idx="33">
                  <c:v>51807</c:v>
                </c:pt>
                <c:pt idx="34">
                  <c:v>52895</c:v>
                </c:pt>
                <c:pt idx="35">
                  <c:v>53439</c:v>
                </c:pt>
                <c:pt idx="36">
                  <c:v>55096</c:v>
                </c:pt>
                <c:pt idx="37">
                  <c:v>56774</c:v>
                </c:pt>
                <c:pt idx="38">
                  <c:v>58424</c:v>
                </c:pt>
                <c:pt idx="39">
                  <c:v>58954</c:v>
                </c:pt>
                <c:pt idx="40">
                  <c:v>60049</c:v>
                </c:pt>
                <c:pt idx="41">
                  <c:v>61706</c:v>
                </c:pt>
                <c:pt idx="42">
                  <c:v>63106</c:v>
                </c:pt>
                <c:pt idx="43">
                  <c:v>64784.000000000007</c:v>
                </c:pt>
                <c:pt idx="44">
                  <c:v>66153</c:v>
                </c:pt>
                <c:pt idx="45">
                  <c:v>67248</c:v>
                </c:pt>
                <c:pt idx="46">
                  <c:v>68649</c:v>
                </c:pt>
                <c:pt idx="47">
                  <c:v>70313</c:v>
                </c:pt>
                <c:pt idx="48">
                  <c:v>72517</c:v>
                </c:pt>
                <c:pt idx="49">
                  <c:v>73897</c:v>
                </c:pt>
                <c:pt idx="50">
                  <c:v>75266</c:v>
                </c:pt>
                <c:pt idx="51">
                  <c:v>75806</c:v>
                </c:pt>
                <c:pt idx="52">
                  <c:v>77179</c:v>
                </c:pt>
                <c:pt idx="53">
                  <c:v>78270</c:v>
                </c:pt>
                <c:pt idx="54">
                  <c:v>80496</c:v>
                </c:pt>
                <c:pt idx="55">
                  <c:v>82160</c:v>
                </c:pt>
                <c:pt idx="56">
                  <c:v>83258</c:v>
                </c:pt>
                <c:pt idx="57">
                  <c:v>84072</c:v>
                </c:pt>
                <c:pt idx="58">
                  <c:v>86028</c:v>
                </c:pt>
                <c:pt idx="59">
                  <c:v>88797</c:v>
                </c:pt>
                <c:pt idx="60">
                  <c:v>89327</c:v>
                </c:pt>
                <c:pt idx="61">
                  <c:v>90187</c:v>
                </c:pt>
                <c:pt idx="62">
                  <c:v>91595</c:v>
                </c:pt>
                <c:pt idx="63">
                  <c:v>93817</c:v>
                </c:pt>
                <c:pt idx="64">
                  <c:v>95179</c:v>
                </c:pt>
                <c:pt idx="65">
                  <c:v>95986</c:v>
                </c:pt>
                <c:pt idx="66">
                  <c:v>98240</c:v>
                </c:pt>
                <c:pt idx="67">
                  <c:v>99325</c:v>
                </c:pt>
                <c:pt idx="68">
                  <c:v>100416</c:v>
                </c:pt>
                <c:pt idx="69">
                  <c:v>102894</c:v>
                </c:pt>
                <c:pt idx="70">
                  <c:v>103989</c:v>
                </c:pt>
                <c:pt idx="71">
                  <c:v>105952</c:v>
                </c:pt>
                <c:pt idx="72">
                  <c:v>107601</c:v>
                </c:pt>
                <c:pt idx="73">
                  <c:v>108135</c:v>
                </c:pt>
                <c:pt idx="74">
                  <c:v>108675</c:v>
                </c:pt>
                <c:pt idx="75">
                  <c:v>109212</c:v>
                </c:pt>
                <c:pt idx="76">
                  <c:v>109742</c:v>
                </c:pt>
                <c:pt idx="77">
                  <c:v>110631</c:v>
                </c:pt>
                <c:pt idx="78">
                  <c:v>112010</c:v>
                </c:pt>
                <c:pt idx="79">
                  <c:v>112607</c:v>
                </c:pt>
                <c:pt idx="80">
                  <c:v>113983</c:v>
                </c:pt>
                <c:pt idx="81">
                  <c:v>115359</c:v>
                </c:pt>
                <c:pt idx="82">
                  <c:v>117012</c:v>
                </c:pt>
                <c:pt idx="83">
                  <c:v>118381</c:v>
                </c:pt>
                <c:pt idx="84">
                  <c:v>120344</c:v>
                </c:pt>
                <c:pt idx="85">
                  <c:v>121730</c:v>
                </c:pt>
                <c:pt idx="86">
                  <c:v>123380</c:v>
                </c:pt>
                <c:pt idx="87">
                  <c:v>125307</c:v>
                </c:pt>
                <c:pt idx="88">
                  <c:v>126427</c:v>
                </c:pt>
                <c:pt idx="89">
                  <c:v>128086.99999999999</c:v>
                </c:pt>
                <c:pt idx="90">
                  <c:v>128322</c:v>
                </c:pt>
                <c:pt idx="91">
                  <c:v>129172</c:v>
                </c:pt>
                <c:pt idx="92">
                  <c:v>131138</c:v>
                </c:pt>
                <c:pt idx="93">
                  <c:v>131934</c:v>
                </c:pt>
                <c:pt idx="94">
                  <c:v>132506</c:v>
                </c:pt>
                <c:pt idx="95">
                  <c:v>133655</c:v>
                </c:pt>
                <c:pt idx="96">
                  <c:v>134736</c:v>
                </c:pt>
                <c:pt idx="97">
                  <c:v>136112</c:v>
                </c:pt>
                <c:pt idx="98">
                  <c:v>138067</c:v>
                </c:pt>
                <c:pt idx="99">
                  <c:v>140271</c:v>
                </c:pt>
                <c:pt idx="100">
                  <c:v>141008</c:v>
                </c:pt>
                <c:pt idx="101">
                  <c:v>141085</c:v>
                </c:pt>
                <c:pt idx="102">
                  <c:v>141594</c:v>
                </c:pt>
                <c:pt idx="103">
                  <c:v>143304</c:v>
                </c:pt>
                <c:pt idx="104">
                  <c:v>143602</c:v>
                </c:pt>
                <c:pt idx="105">
                  <c:v>145551</c:v>
                </c:pt>
                <c:pt idx="106">
                  <c:v>146344</c:v>
                </c:pt>
                <c:pt idx="107">
                  <c:v>147983</c:v>
                </c:pt>
                <c:pt idx="108">
                  <c:v>148794</c:v>
                </c:pt>
                <c:pt idx="109">
                  <c:v>150493</c:v>
                </c:pt>
                <c:pt idx="110">
                  <c:v>151862</c:v>
                </c:pt>
                <c:pt idx="111">
                  <c:v>152648</c:v>
                </c:pt>
                <c:pt idx="112">
                  <c:v>153441</c:v>
                </c:pt>
                <c:pt idx="113">
                  <c:v>155684</c:v>
                </c:pt>
                <c:pt idx="114">
                  <c:v>156761</c:v>
                </c:pt>
                <c:pt idx="115">
                  <c:v>158166</c:v>
                </c:pt>
                <c:pt idx="116">
                  <c:v>158692</c:v>
                </c:pt>
                <c:pt idx="117">
                  <c:v>160114</c:v>
                </c:pt>
                <c:pt idx="118">
                  <c:v>160967</c:v>
                </c:pt>
                <c:pt idx="119">
                  <c:v>161856</c:v>
                </c:pt>
                <c:pt idx="120">
                  <c:v>162940</c:v>
                </c:pt>
                <c:pt idx="121">
                  <c:v>164070</c:v>
                </c:pt>
                <c:pt idx="122">
                  <c:v>164312</c:v>
                </c:pt>
                <c:pt idx="123">
                  <c:v>165639</c:v>
                </c:pt>
                <c:pt idx="124">
                  <c:v>167054</c:v>
                </c:pt>
                <c:pt idx="125">
                  <c:v>167907</c:v>
                </c:pt>
                <c:pt idx="126">
                  <c:v>167949</c:v>
                </c:pt>
                <c:pt idx="127">
                  <c:v>169592</c:v>
                </c:pt>
                <c:pt idx="128">
                  <c:v>170964</c:v>
                </c:pt>
                <c:pt idx="129">
                  <c:v>171203</c:v>
                </c:pt>
                <c:pt idx="130">
                  <c:v>172365</c:v>
                </c:pt>
                <c:pt idx="131">
                  <c:v>173144</c:v>
                </c:pt>
                <c:pt idx="132">
                  <c:v>173208</c:v>
                </c:pt>
                <c:pt idx="133">
                  <c:v>173443</c:v>
                </c:pt>
                <c:pt idx="134">
                  <c:v>174534</c:v>
                </c:pt>
                <c:pt idx="135">
                  <c:v>176212</c:v>
                </c:pt>
                <c:pt idx="136">
                  <c:v>176710</c:v>
                </c:pt>
                <c:pt idx="137">
                  <c:v>177307</c:v>
                </c:pt>
                <c:pt idx="138">
                  <c:v>178118</c:v>
                </c:pt>
                <c:pt idx="139">
                  <c:v>178196</c:v>
                </c:pt>
                <c:pt idx="140">
                  <c:v>178996</c:v>
                </c:pt>
                <c:pt idx="141">
                  <c:v>179589</c:v>
                </c:pt>
                <c:pt idx="142">
                  <c:v>180070</c:v>
                </c:pt>
                <c:pt idx="143">
                  <c:v>181439</c:v>
                </c:pt>
                <c:pt idx="144">
                  <c:v>181681</c:v>
                </c:pt>
                <c:pt idx="145">
                  <c:v>183369</c:v>
                </c:pt>
                <c:pt idx="146">
                  <c:v>183689</c:v>
                </c:pt>
                <c:pt idx="147">
                  <c:v>183707</c:v>
                </c:pt>
                <c:pt idx="148">
                  <c:v>184759</c:v>
                </c:pt>
              </c:numCache>
            </c:numRef>
          </c:xVal>
          <c:yVal>
            <c:numRef>
              <c:f>'Delaware_X-sec'!$H$4:$H$152</c:f>
              <c:numCache>
                <c:formatCode>0.00</c:formatCode>
                <c:ptCount val="149"/>
                <c:pt idx="0">
                  <c:v>6.7720090293453721</c:v>
                </c:pt>
                <c:pt idx="1">
                  <c:v>6.7697756572105794</c:v>
                </c:pt>
                <c:pt idx="2">
                  <c:v>6.7642700831582134</c:v>
                </c:pt>
                <c:pt idx="3">
                  <c:v>6.7576975593339084</c:v>
                </c:pt>
                <c:pt idx="4">
                  <c:v>6.7511549448695645</c:v>
                </c:pt>
                <c:pt idx="5">
                  <c:v>6.7456527622415043</c:v>
                </c:pt>
                <c:pt idx="6">
                  <c:v>6.7391374634060144</c:v>
                </c:pt>
                <c:pt idx="7">
                  <c:v>6.7315181735156733</c:v>
                </c:pt>
                <c:pt idx="8">
                  <c:v>6.7249735678566633</c:v>
                </c:pt>
                <c:pt idx="9">
                  <c:v>6.7195200380839033</c:v>
                </c:pt>
                <c:pt idx="10">
                  <c:v>6.7140709307801227</c:v>
                </c:pt>
                <c:pt idx="11">
                  <c:v>6.70755886874902</c:v>
                </c:pt>
                <c:pt idx="12">
                  <c:v>6.70105312284897</c:v>
                </c:pt>
                <c:pt idx="13">
                  <c:v>6.6945692376192962</c:v>
                </c:pt>
                <c:pt idx="14">
                  <c:v>6.6891792091372819</c:v>
                </c:pt>
                <c:pt idx="15">
                  <c:v>6.6838090460238258</c:v>
                </c:pt>
                <c:pt idx="16">
                  <c:v>6.6773689897457249</c:v>
                </c:pt>
                <c:pt idx="17">
                  <c:v>6.6687970631343587</c:v>
                </c:pt>
                <c:pt idx="18">
                  <c:v>6.6634432630820779</c:v>
                </c:pt>
                <c:pt idx="19">
                  <c:v>6.6559791276224152</c:v>
                </c:pt>
                <c:pt idx="20">
                  <c:v>6.6517209728575377</c:v>
                </c:pt>
                <c:pt idx="21">
                  <c:v>6.6452809619710349</c:v>
                </c:pt>
                <c:pt idx="22">
                  <c:v>6.6389050160548075</c:v>
                </c:pt>
                <c:pt idx="23">
                  <c:v>6.632600665978539</c:v>
                </c:pt>
                <c:pt idx="24">
                  <c:v>6.6273028650819379</c:v>
                </c:pt>
                <c:pt idx="25">
                  <c:v>6.6198100157381834</c:v>
                </c:pt>
                <c:pt idx="26">
                  <c:v>6.6134316245007714</c:v>
                </c:pt>
                <c:pt idx="27">
                  <c:v>6.609200689450633</c:v>
                </c:pt>
                <c:pt idx="28">
                  <c:v>6.6007162724060207</c:v>
                </c:pt>
                <c:pt idx="29">
                  <c:v>6.5943830849603611</c:v>
                </c:pt>
                <c:pt idx="30">
                  <c:v>6.5902293962063556</c:v>
                </c:pt>
                <c:pt idx="31">
                  <c:v>6.5838948003909588</c:v>
                </c:pt>
                <c:pt idx="32">
                  <c:v>6.5775739329080238</c:v>
                </c:pt>
                <c:pt idx="33">
                  <c:v>6.5713049266793586</c:v>
                </c:pt>
                <c:pt idx="34">
                  <c:v>6.5671543334158704</c:v>
                </c:pt>
                <c:pt idx="35">
                  <c:v>6.5650800199928625</c:v>
                </c:pt>
                <c:pt idx="36">
                  <c:v>6.5587657892065989</c:v>
                </c:pt>
                <c:pt idx="37">
                  <c:v>6.5523777238540939</c:v>
                </c:pt>
                <c:pt idx="38">
                  <c:v>6.5461023201319701</c:v>
                </c:pt>
                <c:pt idx="39">
                  <c:v>6.5440878599865862</c:v>
                </c:pt>
                <c:pt idx="40">
                  <c:v>6.5399278725462953</c:v>
                </c:pt>
                <c:pt idx="41">
                  <c:v>6.5336378328534046</c:v>
                </c:pt>
                <c:pt idx="42">
                  <c:v>6.5283280909004473</c:v>
                </c:pt>
                <c:pt idx="43">
                  <c:v>6.5219696710654365</c:v>
                </c:pt>
                <c:pt idx="44">
                  <c:v>6.516786727810528</c:v>
                </c:pt>
                <c:pt idx="45">
                  <c:v>6.5126440953277793</c:v>
                </c:pt>
                <c:pt idx="46">
                  <c:v>6.5073476355691255</c:v>
                </c:pt>
                <c:pt idx="47">
                  <c:v>6.5010625040975683</c:v>
                </c:pt>
                <c:pt idx="48">
                  <c:v>6.4927470707661303</c:v>
                </c:pt>
                <c:pt idx="49">
                  <c:v>6.4875459083525113</c:v>
                </c:pt>
                <c:pt idx="50">
                  <c:v>6.4823903213132468</c:v>
                </c:pt>
                <c:pt idx="51">
                  <c:v>6.4803578346852362</c:v>
                </c:pt>
                <c:pt idx="52">
                  <c:v>6.4751929188193236</c:v>
                </c:pt>
                <c:pt idx="53">
                  <c:v>6.4710917585084955</c:v>
                </c:pt>
                <c:pt idx="54">
                  <c:v>6.4627320930368448</c:v>
                </c:pt>
                <c:pt idx="55">
                  <c:v>6.456490053553944</c:v>
                </c:pt>
                <c:pt idx="56">
                  <c:v>6.4523745097646596</c:v>
                </c:pt>
                <c:pt idx="57">
                  <c:v>6.4493251533969902</c:v>
                </c:pt>
                <c:pt idx="58">
                  <c:v>6.4420035981336845</c:v>
                </c:pt>
                <c:pt idx="59">
                  <c:v>6.4316530906742697</c:v>
                </c:pt>
                <c:pt idx="60">
                  <c:v>6.4296738504811817</c:v>
                </c:pt>
                <c:pt idx="61">
                  <c:v>6.4264635491066633</c:v>
                </c:pt>
                <c:pt idx="62">
                  <c:v>6.4212110738275499</c:v>
                </c:pt>
                <c:pt idx="63">
                  <c:v>6.4129307430609233</c:v>
                </c:pt>
                <c:pt idx="64">
                  <c:v>6.4078605000984235</c:v>
                </c:pt>
                <c:pt idx="65">
                  <c:v>6.4048582167606556</c:v>
                </c:pt>
                <c:pt idx="66">
                  <c:v>6.3964801062901531</c:v>
                </c:pt>
                <c:pt idx="67">
                  <c:v>6.3924510732266473</c:v>
                </c:pt>
                <c:pt idx="68">
                  <c:v>6.3884023187016306</c:v>
                </c:pt>
                <c:pt idx="69">
                  <c:v>6.3792158633022868</c:v>
                </c:pt>
                <c:pt idx="70">
                  <c:v>6.3751606827426688</c:v>
                </c:pt>
                <c:pt idx="71">
                  <c:v>6.3678974364072971</c:v>
                </c:pt>
                <c:pt idx="72">
                  <c:v>6.3618024092756391</c:v>
                </c:pt>
                <c:pt idx="73">
                  <c:v>6.3598298913911693</c:v>
                </c:pt>
                <c:pt idx="74">
                  <c:v>6.3578358323219106</c:v>
                </c:pt>
                <c:pt idx="75">
                  <c:v>6.3558534713751129</c:v>
                </c:pt>
                <c:pt idx="76">
                  <c:v>6.3538975573240029</c:v>
                </c:pt>
                <c:pt idx="77">
                  <c:v>6.3506181397270742</c:v>
                </c:pt>
                <c:pt idx="78">
                  <c:v>6.3455345178980362</c:v>
                </c:pt>
                <c:pt idx="79">
                  <c:v>6.3433349665024741</c:v>
                </c:pt>
                <c:pt idx="80">
                  <c:v>6.3382682170680686</c:v>
                </c:pt>
                <c:pt idx="81">
                  <c:v>6.333205514708264</c:v>
                </c:pt>
                <c:pt idx="82">
                  <c:v>6.3271289957364987</c:v>
                </c:pt>
                <c:pt idx="83">
                  <c:v>6.3221008903932789</c:v>
                </c:pt>
                <c:pt idx="84">
                  <c:v>6.314898095293807</c:v>
                </c:pt>
                <c:pt idx="85">
                  <c:v>6.3098174173739672</c:v>
                </c:pt>
                <c:pt idx="86">
                  <c:v>6.3037743207492465</c:v>
                </c:pt>
                <c:pt idx="87">
                  <c:v>6.2967240426387994</c:v>
                </c:pt>
                <c:pt idx="88">
                  <c:v>6.2926299439257081</c:v>
                </c:pt>
                <c:pt idx="89">
                  <c:v>6.2865668007842608</c:v>
                </c:pt>
                <c:pt idx="90">
                  <c:v>6.2857089364423144</c:v>
                </c:pt>
                <c:pt idx="91">
                  <c:v>6.2826070002259211</c:v>
                </c:pt>
                <c:pt idx="92">
                  <c:v>6.2754382678463516</c:v>
                </c:pt>
                <c:pt idx="93">
                  <c:v>6.272538096821842</c:v>
                </c:pt>
                <c:pt idx="94">
                  <c:v>6.2704548819792434</c:v>
                </c:pt>
                <c:pt idx="95">
                  <c:v>6.2662723328981018</c:v>
                </c:pt>
                <c:pt idx="96">
                  <c:v>6.2623398621263089</c:v>
                </c:pt>
                <c:pt idx="97">
                  <c:v>6.2573378076672528</c:v>
                </c:pt>
                <c:pt idx="98">
                  <c:v>6.2502378344518279</c:v>
                </c:pt>
                <c:pt idx="99">
                  <c:v>6.2422432280339892</c:v>
                </c:pt>
                <c:pt idx="100">
                  <c:v>6.2395721775654938</c:v>
                </c:pt>
                <c:pt idx="101">
                  <c:v>6.2392931785433516</c:v>
                </c:pt>
                <c:pt idx="102">
                  <c:v>6.2374492000809578</c:v>
                </c:pt>
                <c:pt idx="103">
                  <c:v>6.2312582918175901</c:v>
                </c:pt>
                <c:pt idx="104">
                  <c:v>6.2301800372842573</c:v>
                </c:pt>
                <c:pt idx="105">
                  <c:v>6.2231325623522986</c:v>
                </c:pt>
                <c:pt idx="106">
                  <c:v>6.2202674009131345</c:v>
                </c:pt>
                <c:pt idx="107">
                  <c:v>6.2143497656061228</c:v>
                </c:pt>
                <c:pt idx="108">
                  <c:v>6.2114237196972075</c:v>
                </c:pt>
                <c:pt idx="109">
                  <c:v>6.205298281552964</c:v>
                </c:pt>
                <c:pt idx="110">
                  <c:v>6.2003669938446286</c:v>
                </c:pt>
                <c:pt idx="111">
                  <c:v>6.1975375069780601</c:v>
                </c:pt>
                <c:pt idx="112">
                  <c:v>6.1946841296307413</c:v>
                </c:pt>
                <c:pt idx="113">
                  <c:v>6.1866204646253973</c:v>
                </c:pt>
                <c:pt idx="114">
                  <c:v>6.1827523420706463</c:v>
                </c:pt>
                <c:pt idx="115">
                  <c:v>6.1777098193141669</c:v>
                </c:pt>
                <c:pt idx="116">
                  <c:v>6.1758230718547482</c:v>
                </c:pt>
                <c:pt idx="117">
                  <c:v>6.1707252812738984</c:v>
                </c:pt>
                <c:pt idx="118">
                  <c:v>6.167669343294933</c:v>
                </c:pt>
                <c:pt idx="119">
                  <c:v>6.1644860430931345</c:v>
                </c:pt>
                <c:pt idx="120">
                  <c:v>6.1606067166963809</c:v>
                </c:pt>
                <c:pt idx="121">
                  <c:v>6.1565653682769366</c:v>
                </c:pt>
                <c:pt idx="122">
                  <c:v>6.1557002206963256</c:v>
                </c:pt>
                <c:pt idx="123">
                  <c:v>6.1509583696100441</c:v>
                </c:pt>
                <c:pt idx="124">
                  <c:v>6.1459060867335467</c:v>
                </c:pt>
                <c:pt idx="125">
                  <c:v>6.1428624400033014</c:v>
                </c:pt>
                <c:pt idx="126">
                  <c:v>6.1427126159172607</c:v>
                </c:pt>
                <c:pt idx="127">
                  <c:v>6.1368545069589731</c:v>
                </c:pt>
                <c:pt idx="128">
                  <c:v>6.131966927946717</c:v>
                </c:pt>
                <c:pt idx="129">
                  <c:v>6.1311159184241912</c:v>
                </c:pt>
                <c:pt idx="130">
                  <c:v>6.1269800569309103</c:v>
                </c:pt>
                <c:pt idx="131">
                  <c:v>6.1242089547017224</c:v>
                </c:pt>
                <c:pt idx="132">
                  <c:v>6.1239813460550439</c:v>
                </c:pt>
                <c:pt idx="133">
                  <c:v>6.1231456681096716</c:v>
                </c:pt>
                <c:pt idx="134">
                  <c:v>6.1192674821920807</c:v>
                </c:pt>
                <c:pt idx="135">
                  <c:v>6.1133074766297471</c:v>
                </c:pt>
                <c:pt idx="136">
                  <c:v>6.1115397722489391</c:v>
                </c:pt>
                <c:pt idx="137">
                  <c:v>6.1094213304065397</c:v>
                </c:pt>
                <c:pt idx="138">
                  <c:v>6.1065446903775848</c:v>
                </c:pt>
                <c:pt idx="139">
                  <c:v>6.1062680935724218</c:v>
                </c:pt>
                <c:pt idx="140">
                  <c:v>6.103431926371413</c:v>
                </c:pt>
                <c:pt idx="141">
                  <c:v>6.1013304675943765</c:v>
                </c:pt>
                <c:pt idx="142">
                  <c:v>6.0996264431356391</c:v>
                </c:pt>
                <c:pt idx="143">
                  <c:v>6.094779131767238</c:v>
                </c:pt>
                <c:pt idx="144">
                  <c:v>6.0939226666596982</c:v>
                </c:pt>
                <c:pt idx="145">
                  <c:v>6.087951992217886</c:v>
                </c:pt>
                <c:pt idx="146">
                  <c:v>6.086820770593933</c:v>
                </c:pt>
                <c:pt idx="147">
                  <c:v>6.0867571456222471</c:v>
                </c:pt>
                <c:pt idx="148">
                  <c:v>6.0830397745531863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647-EA44-807D-0828458824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7398584"/>
        <c:axId val="2107404120"/>
      </c:scatterChart>
      <c:valAx>
        <c:axId val="21073985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07404120"/>
        <c:crosses val="autoZero"/>
        <c:crossBetween val="midCat"/>
      </c:valAx>
      <c:valAx>
        <c:axId val="2107404120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07398584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Schelde</a:t>
            </a:r>
            <a:r>
              <a:rPr lang="en-US"/>
              <a:t> Estuary</a:t>
            </a:r>
          </a:p>
        </c:rich>
      </c:tx>
      <c:layout>
        <c:manualLayout>
          <c:xMode val="edge"/>
          <c:yMode val="edge"/>
          <c:x val="0.242091123224981"/>
          <c:y val="2.70727436093936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362020773044399"/>
          <c:y val="0.189859161334722"/>
          <c:w val="0.65549731924535104"/>
          <c:h val="0.651058270705409"/>
        </c:manualLayout>
      </c:layout>
      <c:scatterChart>
        <c:scatterStyle val="lineMarker"/>
        <c:varyColors val="0"/>
        <c:ser>
          <c:idx val="0"/>
          <c:order val="0"/>
          <c:tx>
            <c:strRef>
              <c:f>'Schelde_X-sec'!$C$3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xVal>
            <c:numRef>
              <c:f>'Schelde_X-sec'!$B$4:$B$25</c:f>
              <c:numCache>
                <c:formatCode>General</c:formatCode>
                <c:ptCount val="22"/>
                <c:pt idx="0">
                  <c:v>0</c:v>
                </c:pt>
                <c:pt idx="1">
                  <c:v>5000</c:v>
                </c:pt>
                <c:pt idx="2">
                  <c:v>10000</c:v>
                </c:pt>
                <c:pt idx="3">
                  <c:v>15000</c:v>
                </c:pt>
                <c:pt idx="4">
                  <c:v>20000</c:v>
                </c:pt>
                <c:pt idx="5">
                  <c:v>25000</c:v>
                </c:pt>
                <c:pt idx="6">
                  <c:v>30000</c:v>
                </c:pt>
                <c:pt idx="7">
                  <c:v>35000</c:v>
                </c:pt>
                <c:pt idx="8">
                  <c:v>40000</c:v>
                </c:pt>
                <c:pt idx="9">
                  <c:v>45000</c:v>
                </c:pt>
                <c:pt idx="10">
                  <c:v>50000</c:v>
                </c:pt>
                <c:pt idx="11">
                  <c:v>55000</c:v>
                </c:pt>
                <c:pt idx="12">
                  <c:v>60000</c:v>
                </c:pt>
                <c:pt idx="13">
                  <c:v>65000</c:v>
                </c:pt>
                <c:pt idx="14">
                  <c:v>70000</c:v>
                </c:pt>
                <c:pt idx="15">
                  <c:v>75000</c:v>
                </c:pt>
                <c:pt idx="16">
                  <c:v>80000</c:v>
                </c:pt>
                <c:pt idx="17">
                  <c:v>85000</c:v>
                </c:pt>
                <c:pt idx="18">
                  <c:v>90000</c:v>
                </c:pt>
                <c:pt idx="19">
                  <c:v>95000</c:v>
                </c:pt>
                <c:pt idx="20">
                  <c:v>100000</c:v>
                </c:pt>
                <c:pt idx="21">
                  <c:v>105000</c:v>
                </c:pt>
              </c:numCache>
            </c:numRef>
          </c:xVal>
          <c:yVal>
            <c:numRef>
              <c:f>'Schelde_X-sec'!$C$4:$C$25</c:f>
              <c:numCache>
                <c:formatCode>General</c:formatCode>
                <c:ptCount val="22"/>
                <c:pt idx="0">
                  <c:v>150000</c:v>
                </c:pt>
                <c:pt idx="1">
                  <c:v>119500</c:v>
                </c:pt>
                <c:pt idx="2">
                  <c:v>98500</c:v>
                </c:pt>
                <c:pt idx="3">
                  <c:v>82400</c:v>
                </c:pt>
                <c:pt idx="4">
                  <c:v>70900</c:v>
                </c:pt>
                <c:pt idx="5">
                  <c:v>61800</c:v>
                </c:pt>
                <c:pt idx="6">
                  <c:v>52600</c:v>
                </c:pt>
                <c:pt idx="7">
                  <c:v>45200</c:v>
                </c:pt>
                <c:pt idx="8">
                  <c:v>41400</c:v>
                </c:pt>
                <c:pt idx="9">
                  <c:v>35300</c:v>
                </c:pt>
                <c:pt idx="10">
                  <c:v>26700</c:v>
                </c:pt>
                <c:pt idx="11">
                  <c:v>19800</c:v>
                </c:pt>
                <c:pt idx="12">
                  <c:v>16400</c:v>
                </c:pt>
                <c:pt idx="13">
                  <c:v>12500</c:v>
                </c:pt>
                <c:pt idx="14">
                  <c:v>9300</c:v>
                </c:pt>
                <c:pt idx="15">
                  <c:v>7780</c:v>
                </c:pt>
                <c:pt idx="16">
                  <c:v>6460</c:v>
                </c:pt>
                <c:pt idx="17">
                  <c:v>5310</c:v>
                </c:pt>
                <c:pt idx="18">
                  <c:v>4450</c:v>
                </c:pt>
                <c:pt idx="19">
                  <c:v>3660</c:v>
                </c:pt>
                <c:pt idx="20">
                  <c:v>3040</c:v>
                </c:pt>
                <c:pt idx="21">
                  <c:v>2810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C64-C74B-9FB7-24C829A45719}"/>
            </c:ext>
          </c:extLst>
        </c:ser>
        <c:ser>
          <c:idx val="1"/>
          <c:order val="1"/>
          <c:tx>
            <c:strRef>
              <c:f>'Schelde_X-sec'!$D$3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'Schelde_X-sec'!$B$4:$B$25</c:f>
              <c:numCache>
                <c:formatCode>General</c:formatCode>
                <c:ptCount val="22"/>
                <c:pt idx="0">
                  <c:v>0</c:v>
                </c:pt>
                <c:pt idx="1">
                  <c:v>5000</c:v>
                </c:pt>
                <c:pt idx="2">
                  <c:v>10000</c:v>
                </c:pt>
                <c:pt idx="3">
                  <c:v>15000</c:v>
                </c:pt>
                <c:pt idx="4">
                  <c:v>20000</c:v>
                </c:pt>
                <c:pt idx="5">
                  <c:v>25000</c:v>
                </c:pt>
                <c:pt idx="6">
                  <c:v>30000</c:v>
                </c:pt>
                <c:pt idx="7">
                  <c:v>35000</c:v>
                </c:pt>
                <c:pt idx="8">
                  <c:v>40000</c:v>
                </c:pt>
                <c:pt idx="9">
                  <c:v>45000</c:v>
                </c:pt>
                <c:pt idx="10">
                  <c:v>50000</c:v>
                </c:pt>
                <c:pt idx="11">
                  <c:v>55000</c:v>
                </c:pt>
                <c:pt idx="12">
                  <c:v>60000</c:v>
                </c:pt>
                <c:pt idx="13">
                  <c:v>65000</c:v>
                </c:pt>
                <c:pt idx="14">
                  <c:v>70000</c:v>
                </c:pt>
                <c:pt idx="15">
                  <c:v>75000</c:v>
                </c:pt>
                <c:pt idx="16">
                  <c:v>80000</c:v>
                </c:pt>
                <c:pt idx="17">
                  <c:v>85000</c:v>
                </c:pt>
                <c:pt idx="18">
                  <c:v>90000</c:v>
                </c:pt>
                <c:pt idx="19">
                  <c:v>95000</c:v>
                </c:pt>
                <c:pt idx="20">
                  <c:v>100000</c:v>
                </c:pt>
                <c:pt idx="21">
                  <c:v>105000</c:v>
                </c:pt>
              </c:numCache>
            </c:numRef>
          </c:xVal>
          <c:yVal>
            <c:numRef>
              <c:f>'Schelde_X-sec'!$D$4:$D$25</c:f>
              <c:numCache>
                <c:formatCode>General</c:formatCode>
                <c:ptCount val="22"/>
                <c:pt idx="0">
                  <c:v>14000</c:v>
                </c:pt>
                <c:pt idx="1">
                  <c:v>6500</c:v>
                </c:pt>
                <c:pt idx="2">
                  <c:v>5000</c:v>
                </c:pt>
                <c:pt idx="3">
                  <c:v>7500</c:v>
                </c:pt>
                <c:pt idx="4">
                  <c:v>6000</c:v>
                </c:pt>
                <c:pt idx="5">
                  <c:v>6000</c:v>
                </c:pt>
                <c:pt idx="6">
                  <c:v>5500</c:v>
                </c:pt>
                <c:pt idx="7">
                  <c:v>4000</c:v>
                </c:pt>
                <c:pt idx="8">
                  <c:v>4500</c:v>
                </c:pt>
                <c:pt idx="9">
                  <c:v>4000</c:v>
                </c:pt>
                <c:pt idx="10">
                  <c:v>3500</c:v>
                </c:pt>
                <c:pt idx="11">
                  <c:v>4000</c:v>
                </c:pt>
                <c:pt idx="12">
                  <c:v>3000</c:v>
                </c:pt>
                <c:pt idx="13">
                  <c:v>2100</c:v>
                </c:pt>
                <c:pt idx="14">
                  <c:v>1200</c:v>
                </c:pt>
                <c:pt idx="15">
                  <c:v>1000</c:v>
                </c:pt>
                <c:pt idx="16">
                  <c:v>680</c:v>
                </c:pt>
                <c:pt idx="17">
                  <c:v>500</c:v>
                </c:pt>
                <c:pt idx="18">
                  <c:v>470</c:v>
                </c:pt>
                <c:pt idx="19">
                  <c:v>380</c:v>
                </c:pt>
                <c:pt idx="20">
                  <c:v>350</c:v>
                </c:pt>
                <c:pt idx="21">
                  <c:v>320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C64-C74B-9FB7-24C829A45719}"/>
            </c:ext>
          </c:extLst>
        </c:ser>
        <c:ser>
          <c:idx val="2"/>
          <c:order val="2"/>
          <c:tx>
            <c:strRef>
              <c:f>'Schelde_X-sec'!$E$3</c:f>
              <c:strCache>
                <c:ptCount val="1"/>
                <c:pt idx="0">
                  <c:v>Depth, h (m)</c:v>
                </c:pt>
              </c:strCache>
            </c:strRef>
          </c:tx>
          <c:spPr>
            <a:ln w="28575">
              <a:noFill/>
            </a:ln>
          </c:spPr>
          <c:xVal>
            <c:numRef>
              <c:f>'Schelde_X-sec'!$B$4:$B$25</c:f>
              <c:numCache>
                <c:formatCode>General</c:formatCode>
                <c:ptCount val="22"/>
                <c:pt idx="0">
                  <c:v>0</c:v>
                </c:pt>
                <c:pt idx="1">
                  <c:v>5000</c:v>
                </c:pt>
                <c:pt idx="2">
                  <c:v>10000</c:v>
                </c:pt>
                <c:pt idx="3">
                  <c:v>15000</c:v>
                </c:pt>
                <c:pt idx="4">
                  <c:v>20000</c:v>
                </c:pt>
                <c:pt idx="5">
                  <c:v>25000</c:v>
                </c:pt>
                <c:pt idx="6">
                  <c:v>30000</c:v>
                </c:pt>
                <c:pt idx="7">
                  <c:v>35000</c:v>
                </c:pt>
                <c:pt idx="8">
                  <c:v>40000</c:v>
                </c:pt>
                <c:pt idx="9">
                  <c:v>45000</c:v>
                </c:pt>
                <c:pt idx="10">
                  <c:v>50000</c:v>
                </c:pt>
                <c:pt idx="11">
                  <c:v>55000</c:v>
                </c:pt>
                <c:pt idx="12">
                  <c:v>60000</c:v>
                </c:pt>
                <c:pt idx="13">
                  <c:v>65000</c:v>
                </c:pt>
                <c:pt idx="14">
                  <c:v>70000</c:v>
                </c:pt>
                <c:pt idx="15">
                  <c:v>75000</c:v>
                </c:pt>
                <c:pt idx="16">
                  <c:v>80000</c:v>
                </c:pt>
                <c:pt idx="17">
                  <c:v>85000</c:v>
                </c:pt>
                <c:pt idx="18">
                  <c:v>90000</c:v>
                </c:pt>
                <c:pt idx="19">
                  <c:v>95000</c:v>
                </c:pt>
                <c:pt idx="20">
                  <c:v>100000</c:v>
                </c:pt>
                <c:pt idx="21">
                  <c:v>105000</c:v>
                </c:pt>
              </c:numCache>
            </c:numRef>
          </c:xVal>
          <c:yVal>
            <c:numRef>
              <c:f>'Schelde_X-sec'!$E$4:$E$25</c:f>
              <c:numCache>
                <c:formatCode>0.0</c:formatCode>
                <c:ptCount val="22"/>
                <c:pt idx="0">
                  <c:v>10.714285714285714</c:v>
                </c:pt>
                <c:pt idx="1">
                  <c:v>18.384615384615383</c:v>
                </c:pt>
                <c:pt idx="2">
                  <c:v>19.7</c:v>
                </c:pt>
                <c:pt idx="3">
                  <c:v>10.986666666666666</c:v>
                </c:pt>
                <c:pt idx="4">
                  <c:v>11.816666666666666</c:v>
                </c:pt>
                <c:pt idx="5">
                  <c:v>10.3</c:v>
                </c:pt>
                <c:pt idx="6">
                  <c:v>9.5636363636363644</c:v>
                </c:pt>
                <c:pt idx="7">
                  <c:v>11.3</c:v>
                </c:pt>
                <c:pt idx="8">
                  <c:v>9.1999999999999993</c:v>
                </c:pt>
                <c:pt idx="9">
                  <c:v>8.8249999999999993</c:v>
                </c:pt>
                <c:pt idx="10">
                  <c:v>7.628571428571429</c:v>
                </c:pt>
                <c:pt idx="11">
                  <c:v>4.95</c:v>
                </c:pt>
                <c:pt idx="12">
                  <c:v>5.4666666666666668</c:v>
                </c:pt>
                <c:pt idx="13">
                  <c:v>5.9523809523809526</c:v>
                </c:pt>
                <c:pt idx="14">
                  <c:v>7.75</c:v>
                </c:pt>
                <c:pt idx="15">
                  <c:v>7.78</c:v>
                </c:pt>
                <c:pt idx="16">
                  <c:v>9.5</c:v>
                </c:pt>
                <c:pt idx="17">
                  <c:v>10.62</c:v>
                </c:pt>
                <c:pt idx="18">
                  <c:v>9.4680851063829792</c:v>
                </c:pt>
                <c:pt idx="19">
                  <c:v>9.6315789473684212</c:v>
                </c:pt>
                <c:pt idx="20">
                  <c:v>8.6857142857142851</c:v>
                </c:pt>
                <c:pt idx="21">
                  <c:v>8.78125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C64-C74B-9FB7-24C829A45719}"/>
            </c:ext>
          </c:extLst>
        </c:ser>
        <c:ser>
          <c:idx val="3"/>
          <c:order val="3"/>
          <c:tx>
            <c:strRef>
              <c:f>'Schelde_X-sec'!$G$3</c:f>
              <c:strCache>
                <c:ptCount val="1"/>
                <c:pt idx="0">
                  <c:v>Fit Width</c:v>
                </c:pt>
              </c:strCache>
            </c:strRef>
          </c:tx>
          <c:spPr>
            <a:ln w="285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'Schelde_X-sec'!$B$4:$B$25</c:f>
              <c:numCache>
                <c:formatCode>General</c:formatCode>
                <c:ptCount val="22"/>
                <c:pt idx="0">
                  <c:v>0</c:v>
                </c:pt>
                <c:pt idx="1">
                  <c:v>5000</c:v>
                </c:pt>
                <c:pt idx="2">
                  <c:v>10000</c:v>
                </c:pt>
                <c:pt idx="3">
                  <c:v>15000</c:v>
                </c:pt>
                <c:pt idx="4">
                  <c:v>20000</c:v>
                </c:pt>
                <c:pt idx="5">
                  <c:v>25000</c:v>
                </c:pt>
                <c:pt idx="6">
                  <c:v>30000</c:v>
                </c:pt>
                <c:pt idx="7">
                  <c:v>35000</c:v>
                </c:pt>
                <c:pt idx="8">
                  <c:v>40000</c:v>
                </c:pt>
                <c:pt idx="9">
                  <c:v>45000</c:v>
                </c:pt>
                <c:pt idx="10">
                  <c:v>50000</c:v>
                </c:pt>
                <c:pt idx="11">
                  <c:v>55000</c:v>
                </c:pt>
                <c:pt idx="12">
                  <c:v>60000</c:v>
                </c:pt>
                <c:pt idx="13">
                  <c:v>65000</c:v>
                </c:pt>
                <c:pt idx="14">
                  <c:v>70000</c:v>
                </c:pt>
                <c:pt idx="15">
                  <c:v>75000</c:v>
                </c:pt>
                <c:pt idx="16">
                  <c:v>80000</c:v>
                </c:pt>
                <c:pt idx="17">
                  <c:v>85000</c:v>
                </c:pt>
                <c:pt idx="18">
                  <c:v>90000</c:v>
                </c:pt>
                <c:pt idx="19">
                  <c:v>95000</c:v>
                </c:pt>
                <c:pt idx="20">
                  <c:v>100000</c:v>
                </c:pt>
                <c:pt idx="21">
                  <c:v>105000</c:v>
                </c:pt>
              </c:numCache>
            </c:numRef>
          </c:xVal>
          <c:yVal>
            <c:numRef>
              <c:f>'Schelde_X-sec'!$G$4:$G$25</c:f>
              <c:numCache>
                <c:formatCode>0</c:formatCode>
                <c:ptCount val="22"/>
                <c:pt idx="0">
                  <c:v>16000</c:v>
                </c:pt>
                <c:pt idx="1">
                  <c:v>13295.206238420671</c:v>
                </c:pt>
                <c:pt idx="2">
                  <c:v>11047.656807633746</c:v>
                </c:pt>
                <c:pt idx="3">
                  <c:v>9180.054731798924</c:v>
                </c:pt>
                <c:pt idx="4">
                  <c:v>7628.1700587035175</c:v>
                </c:pt>
                <c:pt idx="5">
                  <c:v>6338.6308845130488</c:v>
                </c:pt>
                <c:pt idx="6">
                  <c:v>5267.0878049264893</c:v>
                </c:pt>
                <c:pt idx="7">
                  <c:v>4376.6886651480063</c:v>
                </c:pt>
                <c:pt idx="8">
                  <c:v>3636.8111527813016</c:v>
                </c:pt>
                <c:pt idx="9">
                  <c:v>3022.0096454009895</c:v>
                </c:pt>
                <c:pt idx="10">
                  <c:v>2511.1400931314174</c:v>
                </c:pt>
                <c:pt idx="11">
                  <c:v>2086.6328394843176</c:v>
                </c:pt>
                <c:pt idx="12">
                  <c:v>1733.8883715503337</c:v>
                </c:pt>
                <c:pt idx="13">
                  <c:v>1440.7752183850662</c:v>
                </c:pt>
                <c:pt idx="14">
                  <c:v>1197.2127294771899</c:v>
                </c:pt>
                <c:pt idx="15">
                  <c:v>994.82438435386109</c:v>
                </c:pt>
                <c:pt idx="16">
                  <c:v>826.64971006215376</c:v>
                </c:pt>
                <c:pt idx="17">
                  <c:v>686.90489888793638</c:v>
                </c:pt>
                <c:pt idx="18">
                  <c:v>570.78389355603827</c:v>
                </c:pt>
                <c:pt idx="19">
                  <c:v>474.29309889976759</c:v>
                </c:pt>
                <c:pt idx="20">
                  <c:v>394.11403545825397</c:v>
                </c:pt>
                <c:pt idx="21">
                  <c:v>327.48921142960774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C64-C74B-9FB7-24C829A45719}"/>
            </c:ext>
          </c:extLst>
        </c:ser>
        <c:ser>
          <c:idx val="4"/>
          <c:order val="4"/>
          <c:tx>
            <c:strRef>
              <c:f>'Schelde_X-sec'!$F$3</c:f>
              <c:strCache>
                <c:ptCount val="1"/>
                <c:pt idx="0">
                  <c:v>Fit Area</c:v>
                </c:pt>
              </c:strCache>
            </c:strRef>
          </c:tx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'Schelde_X-sec'!$B$4:$B$25</c:f>
              <c:numCache>
                <c:formatCode>General</c:formatCode>
                <c:ptCount val="22"/>
                <c:pt idx="0">
                  <c:v>0</c:v>
                </c:pt>
                <c:pt idx="1">
                  <c:v>5000</c:v>
                </c:pt>
                <c:pt idx="2">
                  <c:v>10000</c:v>
                </c:pt>
                <c:pt idx="3">
                  <c:v>15000</c:v>
                </c:pt>
                <c:pt idx="4">
                  <c:v>20000</c:v>
                </c:pt>
                <c:pt idx="5">
                  <c:v>25000</c:v>
                </c:pt>
                <c:pt idx="6">
                  <c:v>30000</c:v>
                </c:pt>
                <c:pt idx="7">
                  <c:v>35000</c:v>
                </c:pt>
                <c:pt idx="8">
                  <c:v>40000</c:v>
                </c:pt>
                <c:pt idx="9">
                  <c:v>45000</c:v>
                </c:pt>
                <c:pt idx="10">
                  <c:v>50000</c:v>
                </c:pt>
                <c:pt idx="11">
                  <c:v>55000</c:v>
                </c:pt>
                <c:pt idx="12">
                  <c:v>60000</c:v>
                </c:pt>
                <c:pt idx="13">
                  <c:v>65000</c:v>
                </c:pt>
                <c:pt idx="14">
                  <c:v>70000</c:v>
                </c:pt>
                <c:pt idx="15">
                  <c:v>75000</c:v>
                </c:pt>
                <c:pt idx="16">
                  <c:v>80000</c:v>
                </c:pt>
                <c:pt idx="17">
                  <c:v>85000</c:v>
                </c:pt>
                <c:pt idx="18">
                  <c:v>90000</c:v>
                </c:pt>
                <c:pt idx="19">
                  <c:v>95000</c:v>
                </c:pt>
                <c:pt idx="20">
                  <c:v>100000</c:v>
                </c:pt>
                <c:pt idx="21">
                  <c:v>105000</c:v>
                </c:pt>
              </c:numCache>
            </c:numRef>
          </c:xVal>
          <c:yVal>
            <c:numRef>
              <c:f>'Schelde_X-sec'!$F$4:$F$25</c:f>
              <c:numCache>
                <c:formatCode>0</c:formatCode>
                <c:ptCount val="22"/>
                <c:pt idx="0">
                  <c:v>150000</c:v>
                </c:pt>
                <c:pt idx="1">
                  <c:v>124642.5584851938</c:v>
                </c:pt>
                <c:pt idx="2">
                  <c:v>103571.78257156638</c:v>
                </c:pt>
                <c:pt idx="3">
                  <c:v>86063.013110614906</c:v>
                </c:pt>
                <c:pt idx="4">
                  <c:v>71514.094300345474</c:v>
                </c:pt>
                <c:pt idx="5">
                  <c:v>59424.664542309831</c:v>
                </c:pt>
                <c:pt idx="6">
                  <c:v>49378.948171185839</c:v>
                </c:pt>
                <c:pt idx="7">
                  <c:v>41031.456235762562</c:v>
                </c:pt>
                <c:pt idx="8">
                  <c:v>34095.104557324703</c:v>
                </c:pt>
                <c:pt idx="9">
                  <c:v>28331.340425634273</c:v>
                </c:pt>
                <c:pt idx="10">
                  <c:v>23541.938373107037</c:v>
                </c:pt>
                <c:pt idx="11">
                  <c:v>19562.182870165478</c:v>
                </c:pt>
                <c:pt idx="12">
                  <c:v>16255.203483284378</c:v>
                </c:pt>
                <c:pt idx="13">
                  <c:v>13507.267672359996</c:v>
                </c:pt>
                <c:pt idx="14">
                  <c:v>11223.869338848655</c:v>
                </c:pt>
                <c:pt idx="15">
                  <c:v>9326.4786033174478</c:v>
                </c:pt>
                <c:pt idx="16">
                  <c:v>7749.8410318326914</c:v>
                </c:pt>
                <c:pt idx="17">
                  <c:v>6439.7334270744032</c:v>
                </c:pt>
                <c:pt idx="18">
                  <c:v>5351.0990020878589</c:v>
                </c:pt>
                <c:pt idx="19">
                  <c:v>4446.4978021853212</c:v>
                </c:pt>
                <c:pt idx="20">
                  <c:v>3694.819082421131</c:v>
                </c:pt>
                <c:pt idx="21">
                  <c:v>3070.2113571525724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C64-C74B-9FB7-24C829A45719}"/>
            </c:ext>
          </c:extLst>
        </c:ser>
        <c:ser>
          <c:idx val="5"/>
          <c:order val="5"/>
          <c:tx>
            <c:strRef>
              <c:f>'Schelde_X-sec'!$H$3</c:f>
              <c:strCache>
                <c:ptCount val="1"/>
                <c:pt idx="0">
                  <c:v>Fit Depth</c:v>
                </c:pt>
              </c:strCache>
            </c:strRef>
          </c:tx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'Schelde_X-sec'!$B$4:$B$25</c:f>
              <c:numCache>
                <c:formatCode>General</c:formatCode>
                <c:ptCount val="22"/>
                <c:pt idx="0">
                  <c:v>0</c:v>
                </c:pt>
                <c:pt idx="1">
                  <c:v>5000</c:v>
                </c:pt>
                <c:pt idx="2">
                  <c:v>10000</c:v>
                </c:pt>
                <c:pt idx="3">
                  <c:v>15000</c:v>
                </c:pt>
                <c:pt idx="4">
                  <c:v>20000</c:v>
                </c:pt>
                <c:pt idx="5">
                  <c:v>25000</c:v>
                </c:pt>
                <c:pt idx="6">
                  <c:v>30000</c:v>
                </c:pt>
                <c:pt idx="7">
                  <c:v>35000</c:v>
                </c:pt>
                <c:pt idx="8">
                  <c:v>40000</c:v>
                </c:pt>
                <c:pt idx="9">
                  <c:v>45000</c:v>
                </c:pt>
                <c:pt idx="10">
                  <c:v>50000</c:v>
                </c:pt>
                <c:pt idx="11">
                  <c:v>55000</c:v>
                </c:pt>
                <c:pt idx="12">
                  <c:v>60000</c:v>
                </c:pt>
                <c:pt idx="13">
                  <c:v>65000</c:v>
                </c:pt>
                <c:pt idx="14">
                  <c:v>70000</c:v>
                </c:pt>
                <c:pt idx="15">
                  <c:v>75000</c:v>
                </c:pt>
                <c:pt idx="16">
                  <c:v>80000</c:v>
                </c:pt>
                <c:pt idx="17">
                  <c:v>85000</c:v>
                </c:pt>
                <c:pt idx="18">
                  <c:v>90000</c:v>
                </c:pt>
                <c:pt idx="19">
                  <c:v>95000</c:v>
                </c:pt>
                <c:pt idx="20">
                  <c:v>100000</c:v>
                </c:pt>
                <c:pt idx="21">
                  <c:v>105000</c:v>
                </c:pt>
              </c:numCache>
            </c:numRef>
          </c:xVal>
          <c:yVal>
            <c:numRef>
              <c:f>'Schelde_X-sec'!$H$4:$H$25</c:f>
              <c:numCache>
                <c:formatCode>0.00</c:formatCode>
                <c:ptCount val="22"/>
                <c:pt idx="0">
                  <c:v>9.375</c:v>
                </c:pt>
                <c:pt idx="1">
                  <c:v>9.3750000000000018</c:v>
                </c:pt>
                <c:pt idx="2">
                  <c:v>9.375</c:v>
                </c:pt>
                <c:pt idx="3">
                  <c:v>9.375</c:v>
                </c:pt>
                <c:pt idx="4">
                  <c:v>9.375</c:v>
                </c:pt>
                <c:pt idx="5">
                  <c:v>9.375</c:v>
                </c:pt>
                <c:pt idx="6">
                  <c:v>9.375</c:v>
                </c:pt>
                <c:pt idx="7">
                  <c:v>9.375</c:v>
                </c:pt>
                <c:pt idx="8">
                  <c:v>9.375</c:v>
                </c:pt>
                <c:pt idx="9">
                  <c:v>9.3749999999999982</c:v>
                </c:pt>
                <c:pt idx="10">
                  <c:v>9.375</c:v>
                </c:pt>
                <c:pt idx="11">
                  <c:v>9.375</c:v>
                </c:pt>
                <c:pt idx="12">
                  <c:v>9.375</c:v>
                </c:pt>
                <c:pt idx="13">
                  <c:v>9.375</c:v>
                </c:pt>
                <c:pt idx="14">
                  <c:v>9.375</c:v>
                </c:pt>
                <c:pt idx="15">
                  <c:v>9.375</c:v>
                </c:pt>
                <c:pt idx="16">
                  <c:v>9.375</c:v>
                </c:pt>
                <c:pt idx="17">
                  <c:v>9.375</c:v>
                </c:pt>
                <c:pt idx="18">
                  <c:v>9.375</c:v>
                </c:pt>
                <c:pt idx="19">
                  <c:v>9.375</c:v>
                </c:pt>
                <c:pt idx="20">
                  <c:v>9.375</c:v>
                </c:pt>
                <c:pt idx="21">
                  <c:v>9.375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C64-C74B-9FB7-24C829A457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7491896"/>
        <c:axId val="2107497416"/>
      </c:scatterChart>
      <c:valAx>
        <c:axId val="21074918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07497416"/>
        <c:crosses val="autoZero"/>
        <c:crossBetween val="midCat"/>
      </c:valAx>
      <c:valAx>
        <c:axId val="2107497416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07491896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</a:t>
            </a:r>
            <a:r>
              <a:rPr lang="en-US"/>
              <a:t>Pungue Estuary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5362020773044399"/>
          <c:y val="0.189859161334722"/>
          <c:w val="0.64182210557013697"/>
          <c:h val="0.60142490742151999"/>
        </c:manualLayout>
      </c:layout>
      <c:scatterChart>
        <c:scatterStyle val="lineMarker"/>
        <c:varyColors val="0"/>
        <c:ser>
          <c:idx val="0"/>
          <c:order val="0"/>
          <c:tx>
            <c:strRef>
              <c:f>'Pungue_X-sec'!$C$3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xVal>
            <c:numRef>
              <c:f>'Pungue_X-sec'!$B$4:$B$41</c:f>
              <c:numCache>
                <c:formatCode>General</c:formatCode>
                <c:ptCount val="38"/>
                <c:pt idx="0">
                  <c:v>0</c:v>
                </c:pt>
                <c:pt idx="1">
                  <c:v>2500</c:v>
                </c:pt>
                <c:pt idx="2">
                  <c:v>5000</c:v>
                </c:pt>
                <c:pt idx="3">
                  <c:v>7500</c:v>
                </c:pt>
                <c:pt idx="4">
                  <c:v>10000</c:v>
                </c:pt>
                <c:pt idx="5">
                  <c:v>12500</c:v>
                </c:pt>
                <c:pt idx="6">
                  <c:v>15000</c:v>
                </c:pt>
                <c:pt idx="7">
                  <c:v>17500</c:v>
                </c:pt>
                <c:pt idx="8">
                  <c:v>20000</c:v>
                </c:pt>
                <c:pt idx="9">
                  <c:v>22500</c:v>
                </c:pt>
                <c:pt idx="10">
                  <c:v>25000</c:v>
                </c:pt>
                <c:pt idx="11">
                  <c:v>27500</c:v>
                </c:pt>
                <c:pt idx="12">
                  <c:v>30000</c:v>
                </c:pt>
                <c:pt idx="13">
                  <c:v>32500</c:v>
                </c:pt>
                <c:pt idx="14">
                  <c:v>35000</c:v>
                </c:pt>
                <c:pt idx="15">
                  <c:v>37500</c:v>
                </c:pt>
                <c:pt idx="16">
                  <c:v>40000</c:v>
                </c:pt>
                <c:pt idx="17">
                  <c:v>42500</c:v>
                </c:pt>
                <c:pt idx="18">
                  <c:v>45000</c:v>
                </c:pt>
                <c:pt idx="19">
                  <c:v>47500</c:v>
                </c:pt>
                <c:pt idx="20">
                  <c:v>50000</c:v>
                </c:pt>
                <c:pt idx="21">
                  <c:v>52500</c:v>
                </c:pt>
                <c:pt idx="22">
                  <c:v>55000</c:v>
                </c:pt>
                <c:pt idx="23">
                  <c:v>57500</c:v>
                </c:pt>
                <c:pt idx="24">
                  <c:v>60000</c:v>
                </c:pt>
                <c:pt idx="25">
                  <c:v>62500</c:v>
                </c:pt>
                <c:pt idx="26">
                  <c:v>65000</c:v>
                </c:pt>
                <c:pt idx="27">
                  <c:v>67500</c:v>
                </c:pt>
                <c:pt idx="28">
                  <c:v>70000</c:v>
                </c:pt>
                <c:pt idx="29">
                  <c:v>72500</c:v>
                </c:pt>
                <c:pt idx="30">
                  <c:v>75000</c:v>
                </c:pt>
                <c:pt idx="31">
                  <c:v>77500</c:v>
                </c:pt>
                <c:pt idx="32">
                  <c:v>80000</c:v>
                </c:pt>
                <c:pt idx="33">
                  <c:v>82500</c:v>
                </c:pt>
                <c:pt idx="34">
                  <c:v>85000</c:v>
                </c:pt>
                <c:pt idx="35">
                  <c:v>87500</c:v>
                </c:pt>
                <c:pt idx="36">
                  <c:v>90000</c:v>
                </c:pt>
                <c:pt idx="37">
                  <c:v>92500</c:v>
                </c:pt>
              </c:numCache>
            </c:numRef>
          </c:xVal>
          <c:yVal>
            <c:numRef>
              <c:f>'Pungue_X-sec'!$C$4:$C$41</c:f>
              <c:numCache>
                <c:formatCode>0</c:formatCode>
                <c:ptCount val="38"/>
                <c:pt idx="2">
                  <c:v>12488.800000000001</c:v>
                </c:pt>
                <c:pt idx="5">
                  <c:v>6615</c:v>
                </c:pt>
                <c:pt idx="27">
                  <c:v>325.5</c:v>
                </c:pt>
                <c:pt idx="28">
                  <c:v>289.5</c:v>
                </c:pt>
                <c:pt idx="29">
                  <c:v>382.2</c:v>
                </c:pt>
                <c:pt idx="30">
                  <c:v>232.20000000000002</c:v>
                </c:pt>
                <c:pt idx="31">
                  <c:v>238.5</c:v>
                </c:pt>
                <c:pt idx="34">
                  <c:v>161</c:v>
                </c:pt>
                <c:pt idx="35">
                  <c:v>120</c:v>
                </c:pt>
                <c:pt idx="36">
                  <c:v>117.5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3F8-C54F-AE87-0BD046F41E38}"/>
            </c:ext>
          </c:extLst>
        </c:ser>
        <c:ser>
          <c:idx val="1"/>
          <c:order val="1"/>
          <c:tx>
            <c:strRef>
              <c:f>'Pungue_X-sec'!$D$3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'Pungue_X-sec'!$B$4:$B$41</c:f>
              <c:numCache>
                <c:formatCode>General</c:formatCode>
                <c:ptCount val="38"/>
                <c:pt idx="0">
                  <c:v>0</c:v>
                </c:pt>
                <c:pt idx="1">
                  <c:v>2500</c:v>
                </c:pt>
                <c:pt idx="2">
                  <c:v>5000</c:v>
                </c:pt>
                <c:pt idx="3">
                  <c:v>7500</c:v>
                </c:pt>
                <c:pt idx="4">
                  <c:v>10000</c:v>
                </c:pt>
                <c:pt idx="5">
                  <c:v>12500</c:v>
                </c:pt>
                <c:pt idx="6">
                  <c:v>15000</c:v>
                </c:pt>
                <c:pt idx="7">
                  <c:v>17500</c:v>
                </c:pt>
                <c:pt idx="8">
                  <c:v>20000</c:v>
                </c:pt>
                <c:pt idx="9">
                  <c:v>22500</c:v>
                </c:pt>
                <c:pt idx="10">
                  <c:v>25000</c:v>
                </c:pt>
                <c:pt idx="11">
                  <c:v>27500</c:v>
                </c:pt>
                <c:pt idx="12">
                  <c:v>30000</c:v>
                </c:pt>
                <c:pt idx="13">
                  <c:v>32500</c:v>
                </c:pt>
                <c:pt idx="14">
                  <c:v>35000</c:v>
                </c:pt>
                <c:pt idx="15">
                  <c:v>37500</c:v>
                </c:pt>
                <c:pt idx="16">
                  <c:v>40000</c:v>
                </c:pt>
                <c:pt idx="17">
                  <c:v>42500</c:v>
                </c:pt>
                <c:pt idx="18">
                  <c:v>45000</c:v>
                </c:pt>
                <c:pt idx="19">
                  <c:v>47500</c:v>
                </c:pt>
                <c:pt idx="20">
                  <c:v>50000</c:v>
                </c:pt>
                <c:pt idx="21">
                  <c:v>52500</c:v>
                </c:pt>
                <c:pt idx="22">
                  <c:v>55000</c:v>
                </c:pt>
                <c:pt idx="23">
                  <c:v>57500</c:v>
                </c:pt>
                <c:pt idx="24">
                  <c:v>60000</c:v>
                </c:pt>
                <c:pt idx="25">
                  <c:v>62500</c:v>
                </c:pt>
                <c:pt idx="26">
                  <c:v>65000</c:v>
                </c:pt>
                <c:pt idx="27">
                  <c:v>67500</c:v>
                </c:pt>
                <c:pt idx="28">
                  <c:v>70000</c:v>
                </c:pt>
                <c:pt idx="29">
                  <c:v>72500</c:v>
                </c:pt>
                <c:pt idx="30">
                  <c:v>75000</c:v>
                </c:pt>
                <c:pt idx="31">
                  <c:v>77500</c:v>
                </c:pt>
                <c:pt idx="32">
                  <c:v>80000</c:v>
                </c:pt>
                <c:pt idx="33">
                  <c:v>82500</c:v>
                </c:pt>
                <c:pt idx="34">
                  <c:v>85000</c:v>
                </c:pt>
                <c:pt idx="35">
                  <c:v>87500</c:v>
                </c:pt>
                <c:pt idx="36">
                  <c:v>90000</c:v>
                </c:pt>
                <c:pt idx="37">
                  <c:v>92500</c:v>
                </c:pt>
              </c:numCache>
            </c:numRef>
          </c:xVal>
          <c:yVal>
            <c:numRef>
              <c:f>'Pungue_X-sec'!$D$4:$D$41</c:f>
              <c:numCache>
                <c:formatCode>General</c:formatCode>
                <c:ptCount val="38"/>
                <c:pt idx="0">
                  <c:v>5740</c:v>
                </c:pt>
                <c:pt idx="1">
                  <c:v>6800</c:v>
                </c:pt>
                <c:pt idx="2">
                  <c:v>4660</c:v>
                </c:pt>
                <c:pt idx="3">
                  <c:v>3400</c:v>
                </c:pt>
                <c:pt idx="4">
                  <c:v>4000</c:v>
                </c:pt>
                <c:pt idx="5">
                  <c:v>2100</c:v>
                </c:pt>
                <c:pt idx="6">
                  <c:v>2560</c:v>
                </c:pt>
                <c:pt idx="7">
                  <c:v>2370</c:v>
                </c:pt>
                <c:pt idx="8">
                  <c:v>1700</c:v>
                </c:pt>
                <c:pt idx="9">
                  <c:v>1560</c:v>
                </c:pt>
                <c:pt idx="10">
                  <c:v>930</c:v>
                </c:pt>
                <c:pt idx="11">
                  <c:v>1250</c:v>
                </c:pt>
                <c:pt idx="12">
                  <c:v>910</c:v>
                </c:pt>
                <c:pt idx="13">
                  <c:v>1110</c:v>
                </c:pt>
                <c:pt idx="14">
                  <c:v>900</c:v>
                </c:pt>
                <c:pt idx="15">
                  <c:v>630</c:v>
                </c:pt>
                <c:pt idx="16">
                  <c:v>560</c:v>
                </c:pt>
                <c:pt idx="17">
                  <c:v>600</c:v>
                </c:pt>
                <c:pt idx="18">
                  <c:v>660</c:v>
                </c:pt>
                <c:pt idx="19">
                  <c:v>300</c:v>
                </c:pt>
                <c:pt idx="20">
                  <c:v>330</c:v>
                </c:pt>
                <c:pt idx="21">
                  <c:v>230</c:v>
                </c:pt>
                <c:pt idx="22">
                  <c:v>200</c:v>
                </c:pt>
                <c:pt idx="23">
                  <c:v>150</c:v>
                </c:pt>
                <c:pt idx="24">
                  <c:v>210</c:v>
                </c:pt>
                <c:pt idx="25">
                  <c:v>190</c:v>
                </c:pt>
                <c:pt idx="26">
                  <c:v>125</c:v>
                </c:pt>
                <c:pt idx="27">
                  <c:v>150</c:v>
                </c:pt>
                <c:pt idx="28">
                  <c:v>150</c:v>
                </c:pt>
                <c:pt idx="29">
                  <c:v>140</c:v>
                </c:pt>
                <c:pt idx="30">
                  <c:v>90</c:v>
                </c:pt>
                <c:pt idx="31">
                  <c:v>90</c:v>
                </c:pt>
                <c:pt idx="32">
                  <c:v>90</c:v>
                </c:pt>
                <c:pt idx="33">
                  <c:v>70</c:v>
                </c:pt>
                <c:pt idx="34">
                  <c:v>70</c:v>
                </c:pt>
                <c:pt idx="35">
                  <c:v>50</c:v>
                </c:pt>
                <c:pt idx="36">
                  <c:v>50</c:v>
                </c:pt>
                <c:pt idx="37">
                  <c:v>40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3F8-C54F-AE87-0BD046F41E38}"/>
            </c:ext>
          </c:extLst>
        </c:ser>
        <c:ser>
          <c:idx val="2"/>
          <c:order val="2"/>
          <c:tx>
            <c:v>Depth, h (m)</c:v>
          </c:tx>
          <c:spPr>
            <a:ln w="28575">
              <a:noFill/>
            </a:ln>
          </c:spPr>
          <c:xVal>
            <c:numRef>
              <c:f>'Pungue_X-sec'!$B$4:$B$41</c:f>
              <c:numCache>
                <c:formatCode>General</c:formatCode>
                <c:ptCount val="38"/>
                <c:pt idx="0">
                  <c:v>0</c:v>
                </c:pt>
                <c:pt idx="1">
                  <c:v>2500</c:v>
                </c:pt>
                <c:pt idx="2">
                  <c:v>5000</c:v>
                </c:pt>
                <c:pt idx="3">
                  <c:v>7500</c:v>
                </c:pt>
                <c:pt idx="4">
                  <c:v>10000</c:v>
                </c:pt>
                <c:pt idx="5">
                  <c:v>12500</c:v>
                </c:pt>
                <c:pt idx="6">
                  <c:v>15000</c:v>
                </c:pt>
                <c:pt idx="7">
                  <c:v>17500</c:v>
                </c:pt>
                <c:pt idx="8">
                  <c:v>20000</c:v>
                </c:pt>
                <c:pt idx="9">
                  <c:v>22500</c:v>
                </c:pt>
                <c:pt idx="10">
                  <c:v>25000</c:v>
                </c:pt>
                <c:pt idx="11">
                  <c:v>27500</c:v>
                </c:pt>
                <c:pt idx="12">
                  <c:v>30000</c:v>
                </c:pt>
                <c:pt idx="13">
                  <c:v>32500</c:v>
                </c:pt>
                <c:pt idx="14">
                  <c:v>35000</c:v>
                </c:pt>
                <c:pt idx="15">
                  <c:v>37500</c:v>
                </c:pt>
                <c:pt idx="16">
                  <c:v>40000</c:v>
                </c:pt>
                <c:pt idx="17">
                  <c:v>42500</c:v>
                </c:pt>
                <c:pt idx="18">
                  <c:v>45000</c:v>
                </c:pt>
                <c:pt idx="19">
                  <c:v>47500</c:v>
                </c:pt>
                <c:pt idx="20">
                  <c:v>50000</c:v>
                </c:pt>
                <c:pt idx="21">
                  <c:v>52500</c:v>
                </c:pt>
                <c:pt idx="22">
                  <c:v>55000</c:v>
                </c:pt>
                <c:pt idx="23">
                  <c:v>57500</c:v>
                </c:pt>
                <c:pt idx="24">
                  <c:v>60000</c:v>
                </c:pt>
                <c:pt idx="25">
                  <c:v>62500</c:v>
                </c:pt>
                <c:pt idx="26">
                  <c:v>65000</c:v>
                </c:pt>
                <c:pt idx="27">
                  <c:v>67500</c:v>
                </c:pt>
                <c:pt idx="28">
                  <c:v>70000</c:v>
                </c:pt>
                <c:pt idx="29">
                  <c:v>72500</c:v>
                </c:pt>
                <c:pt idx="30">
                  <c:v>75000</c:v>
                </c:pt>
                <c:pt idx="31">
                  <c:v>77500</c:v>
                </c:pt>
                <c:pt idx="32">
                  <c:v>80000</c:v>
                </c:pt>
                <c:pt idx="33">
                  <c:v>82500</c:v>
                </c:pt>
                <c:pt idx="34">
                  <c:v>85000</c:v>
                </c:pt>
                <c:pt idx="35">
                  <c:v>87500</c:v>
                </c:pt>
                <c:pt idx="36">
                  <c:v>90000</c:v>
                </c:pt>
                <c:pt idx="37">
                  <c:v>92500</c:v>
                </c:pt>
              </c:numCache>
            </c:numRef>
          </c:xVal>
          <c:yVal>
            <c:numRef>
              <c:f>'Pungue_X-sec'!$E$4:$E$41</c:f>
              <c:numCache>
                <c:formatCode>General</c:formatCode>
                <c:ptCount val="38"/>
                <c:pt idx="2">
                  <c:v>3.58</c:v>
                </c:pt>
                <c:pt idx="5">
                  <c:v>4.05</c:v>
                </c:pt>
                <c:pt idx="27">
                  <c:v>3.07</c:v>
                </c:pt>
                <c:pt idx="28">
                  <c:v>2.83</c:v>
                </c:pt>
                <c:pt idx="29">
                  <c:v>3.63</c:v>
                </c:pt>
                <c:pt idx="30">
                  <c:v>3.48</c:v>
                </c:pt>
                <c:pt idx="31">
                  <c:v>3.55</c:v>
                </c:pt>
                <c:pt idx="34">
                  <c:v>3.1999999999999997</c:v>
                </c:pt>
                <c:pt idx="35">
                  <c:v>3.3</c:v>
                </c:pt>
                <c:pt idx="36">
                  <c:v>3.25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3F8-C54F-AE87-0BD046F41E38}"/>
            </c:ext>
          </c:extLst>
        </c:ser>
        <c:ser>
          <c:idx val="3"/>
          <c:order val="3"/>
          <c:spPr>
            <a:ln w="28575">
              <a:solidFill>
                <a:srgbClr val="9B3937"/>
              </a:solidFill>
            </a:ln>
          </c:spPr>
          <c:marker>
            <c:symbol val="none"/>
          </c:marker>
          <c:xVal>
            <c:numRef>
              <c:f>'Pungue_X-sec'!$B$4:$B$41</c:f>
              <c:numCache>
                <c:formatCode>General</c:formatCode>
                <c:ptCount val="38"/>
                <c:pt idx="0">
                  <c:v>0</c:v>
                </c:pt>
                <c:pt idx="1">
                  <c:v>2500</c:v>
                </c:pt>
                <c:pt idx="2">
                  <c:v>5000</c:v>
                </c:pt>
                <c:pt idx="3">
                  <c:v>7500</c:v>
                </c:pt>
                <c:pt idx="4">
                  <c:v>10000</c:v>
                </c:pt>
                <c:pt idx="5">
                  <c:v>12500</c:v>
                </c:pt>
                <c:pt idx="6">
                  <c:v>15000</c:v>
                </c:pt>
                <c:pt idx="7">
                  <c:v>17500</c:v>
                </c:pt>
                <c:pt idx="8">
                  <c:v>20000</c:v>
                </c:pt>
                <c:pt idx="9">
                  <c:v>22500</c:v>
                </c:pt>
                <c:pt idx="10">
                  <c:v>25000</c:v>
                </c:pt>
                <c:pt idx="11">
                  <c:v>27500</c:v>
                </c:pt>
                <c:pt idx="12">
                  <c:v>30000</c:v>
                </c:pt>
                <c:pt idx="13">
                  <c:v>32500</c:v>
                </c:pt>
                <c:pt idx="14">
                  <c:v>35000</c:v>
                </c:pt>
                <c:pt idx="15">
                  <c:v>37500</c:v>
                </c:pt>
                <c:pt idx="16">
                  <c:v>40000</c:v>
                </c:pt>
                <c:pt idx="17">
                  <c:v>42500</c:v>
                </c:pt>
                <c:pt idx="18">
                  <c:v>45000</c:v>
                </c:pt>
                <c:pt idx="19">
                  <c:v>47500</c:v>
                </c:pt>
                <c:pt idx="20">
                  <c:v>50000</c:v>
                </c:pt>
                <c:pt idx="21">
                  <c:v>52500</c:v>
                </c:pt>
                <c:pt idx="22">
                  <c:v>55000</c:v>
                </c:pt>
                <c:pt idx="23">
                  <c:v>57500</c:v>
                </c:pt>
                <c:pt idx="24">
                  <c:v>60000</c:v>
                </c:pt>
                <c:pt idx="25">
                  <c:v>62500</c:v>
                </c:pt>
                <c:pt idx="26">
                  <c:v>65000</c:v>
                </c:pt>
                <c:pt idx="27">
                  <c:v>67500</c:v>
                </c:pt>
                <c:pt idx="28">
                  <c:v>70000</c:v>
                </c:pt>
                <c:pt idx="29">
                  <c:v>72500</c:v>
                </c:pt>
                <c:pt idx="30">
                  <c:v>75000</c:v>
                </c:pt>
                <c:pt idx="31">
                  <c:v>77500</c:v>
                </c:pt>
                <c:pt idx="32">
                  <c:v>80000</c:v>
                </c:pt>
                <c:pt idx="33">
                  <c:v>82500</c:v>
                </c:pt>
                <c:pt idx="34">
                  <c:v>85000</c:v>
                </c:pt>
                <c:pt idx="35">
                  <c:v>87500</c:v>
                </c:pt>
                <c:pt idx="36">
                  <c:v>90000</c:v>
                </c:pt>
                <c:pt idx="37">
                  <c:v>92500</c:v>
                </c:pt>
              </c:numCache>
            </c:numRef>
          </c:xVal>
          <c:yVal>
            <c:numRef>
              <c:f>'Pungue_X-sec'!$G$4:$G$41</c:f>
              <c:numCache>
                <c:formatCode>0</c:formatCode>
                <c:ptCount val="38"/>
                <c:pt idx="0">
                  <c:v>5200</c:v>
                </c:pt>
                <c:pt idx="1">
                  <c:v>4542.7088197273279</c:v>
                </c:pt>
                <c:pt idx="2">
                  <c:v>3968.5006578516254</c:v>
                </c:pt>
                <c:pt idx="3">
                  <c:v>3466.873642214669</c:v>
                </c:pt>
                <c:pt idx="4">
                  <c:v>3028.6533598786123</c:v>
                </c:pt>
                <c:pt idx="5">
                  <c:v>2645.8250634264186</c:v>
                </c:pt>
                <c:pt idx="6">
                  <c:v>2311.387086746694</c:v>
                </c:pt>
                <c:pt idx="7">
                  <c:v>2019.222789378473</c:v>
                </c:pt>
                <c:pt idx="8">
                  <c:v>1763.9886873661549</c:v>
                </c:pt>
                <c:pt idx="9">
                  <c:v>1541.0167246148969</c:v>
                </c:pt>
                <c:pt idx="10">
                  <c:v>1346.22889735681</c:v>
                </c:pt>
                <c:pt idx="11">
                  <c:v>1176.0626702681877</c:v>
                </c:pt>
                <c:pt idx="12">
                  <c:v>1027.4058201498783</c:v>
                </c:pt>
                <c:pt idx="13">
                  <c:v>897.53951550654654</c:v>
                </c:pt>
                <c:pt idx="14">
                  <c:v>784.08859098949654</c:v>
                </c:pt>
                <c:pt idx="15">
                  <c:v>684.97810725683814</c:v>
                </c:pt>
                <c:pt idx="16">
                  <c:v>598.39540176072501</c:v>
                </c:pt>
                <c:pt idx="17">
                  <c:v>522.75693639667759</c:v>
                </c:pt>
                <c:pt idx="18">
                  <c:v>456.67933568131258</c:v>
                </c:pt>
                <c:pt idx="19">
                  <c:v>398.95408576667614</c:v>
                </c:pt>
                <c:pt idx="20">
                  <c:v>348.52543155356392</c:v>
                </c:pt>
                <c:pt idx="21">
                  <c:v>304.47106765723998</c:v>
                </c:pt>
                <c:pt idx="22">
                  <c:v>265.98527007660385</c:v>
                </c:pt>
                <c:pt idx="23">
                  <c:v>232.36416005664304</c:v>
                </c:pt>
                <c:pt idx="24">
                  <c:v>202.99283063035466</c:v>
                </c:pt>
                <c:pt idx="25">
                  <c:v>177.33410039344767</c:v>
                </c:pt>
                <c:pt idx="26">
                  <c:v>154.91868882610117</c:v>
                </c:pt>
                <c:pt idx="27">
                  <c:v>135.33663347517756</c:v>
                </c:pt>
                <c:pt idx="28">
                  <c:v>118.22979202305652</c:v>
                </c:pt>
                <c:pt idx="29">
                  <c:v>103.28529211108972</c:v>
                </c:pt>
                <c:pt idx="30">
                  <c:v>90.229809119453947</c:v>
                </c:pt>
                <c:pt idx="31">
                  <c:v>78.824567247933985</c:v>
                </c:pt>
                <c:pt idx="32">
                  <c:v>68.860972470842228</c:v>
                </c:pt>
                <c:pt idx="33">
                  <c:v>60.156797495826098</c:v>
                </c:pt>
                <c:pt idx="34">
                  <c:v>52.552848952084624</c:v>
                </c:pt>
                <c:pt idx="35">
                  <c:v>45.910055853160173</c:v>
                </c:pt>
                <c:pt idx="36">
                  <c:v>40.106926084293264</c:v>
                </c:pt>
                <c:pt idx="37">
                  <c:v>35.037324395244426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3F8-C54F-AE87-0BD046F41E38}"/>
            </c:ext>
          </c:extLst>
        </c:ser>
        <c:ser>
          <c:idx val="4"/>
          <c:order val="4"/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'Pungue_X-sec'!$B$4:$B$41</c:f>
              <c:numCache>
                <c:formatCode>General</c:formatCode>
                <c:ptCount val="38"/>
                <c:pt idx="0">
                  <c:v>0</c:v>
                </c:pt>
                <c:pt idx="1">
                  <c:v>2500</c:v>
                </c:pt>
                <c:pt idx="2">
                  <c:v>5000</c:v>
                </c:pt>
                <c:pt idx="3">
                  <c:v>7500</c:v>
                </c:pt>
                <c:pt idx="4">
                  <c:v>10000</c:v>
                </c:pt>
                <c:pt idx="5">
                  <c:v>12500</c:v>
                </c:pt>
                <c:pt idx="6">
                  <c:v>15000</c:v>
                </c:pt>
                <c:pt idx="7">
                  <c:v>17500</c:v>
                </c:pt>
                <c:pt idx="8">
                  <c:v>20000</c:v>
                </c:pt>
                <c:pt idx="9">
                  <c:v>22500</c:v>
                </c:pt>
                <c:pt idx="10">
                  <c:v>25000</c:v>
                </c:pt>
                <c:pt idx="11">
                  <c:v>27500</c:v>
                </c:pt>
                <c:pt idx="12">
                  <c:v>30000</c:v>
                </c:pt>
                <c:pt idx="13">
                  <c:v>32500</c:v>
                </c:pt>
                <c:pt idx="14">
                  <c:v>35000</c:v>
                </c:pt>
                <c:pt idx="15">
                  <c:v>37500</c:v>
                </c:pt>
                <c:pt idx="16">
                  <c:v>40000</c:v>
                </c:pt>
                <c:pt idx="17">
                  <c:v>42500</c:v>
                </c:pt>
                <c:pt idx="18">
                  <c:v>45000</c:v>
                </c:pt>
                <c:pt idx="19">
                  <c:v>47500</c:v>
                </c:pt>
                <c:pt idx="20">
                  <c:v>50000</c:v>
                </c:pt>
                <c:pt idx="21">
                  <c:v>52500</c:v>
                </c:pt>
                <c:pt idx="22">
                  <c:v>55000</c:v>
                </c:pt>
                <c:pt idx="23">
                  <c:v>57500</c:v>
                </c:pt>
                <c:pt idx="24">
                  <c:v>60000</c:v>
                </c:pt>
                <c:pt idx="25">
                  <c:v>62500</c:v>
                </c:pt>
                <c:pt idx="26">
                  <c:v>65000</c:v>
                </c:pt>
                <c:pt idx="27">
                  <c:v>67500</c:v>
                </c:pt>
                <c:pt idx="28">
                  <c:v>70000</c:v>
                </c:pt>
                <c:pt idx="29">
                  <c:v>72500</c:v>
                </c:pt>
                <c:pt idx="30">
                  <c:v>75000</c:v>
                </c:pt>
                <c:pt idx="31">
                  <c:v>77500</c:v>
                </c:pt>
                <c:pt idx="32">
                  <c:v>80000</c:v>
                </c:pt>
                <c:pt idx="33">
                  <c:v>82500</c:v>
                </c:pt>
                <c:pt idx="34">
                  <c:v>85000</c:v>
                </c:pt>
                <c:pt idx="35">
                  <c:v>87500</c:v>
                </c:pt>
                <c:pt idx="36">
                  <c:v>90000</c:v>
                </c:pt>
                <c:pt idx="37">
                  <c:v>92500</c:v>
                </c:pt>
              </c:numCache>
            </c:numRef>
          </c:xVal>
          <c:yVal>
            <c:numRef>
              <c:f>'Pungue_X-sec'!$F$4:$F$41</c:f>
              <c:numCache>
                <c:formatCode>0</c:formatCode>
                <c:ptCount val="38"/>
                <c:pt idx="0">
                  <c:v>14500</c:v>
                </c:pt>
                <c:pt idx="1">
                  <c:v>12667.168824239665</c:v>
                </c:pt>
                <c:pt idx="2">
                  <c:v>11066.011449778571</c:v>
                </c:pt>
                <c:pt idx="3">
                  <c:v>9667.2438100216732</c:v>
                </c:pt>
                <c:pt idx="4">
                  <c:v>8445.2834073538233</c:v>
                </c:pt>
                <c:pt idx="5">
                  <c:v>7377.7814268621287</c:v>
                </c:pt>
                <c:pt idx="6">
                  <c:v>6445.2139918898192</c:v>
                </c:pt>
                <c:pt idx="7">
                  <c:v>5630.5250857668962</c:v>
                </c:pt>
                <c:pt idx="8">
                  <c:v>4918.8146090017781</c:v>
                </c:pt>
                <c:pt idx="9">
                  <c:v>4297.0658667146163</c:v>
                </c:pt>
                <c:pt idx="10">
                  <c:v>3753.9075022449506</c:v>
                </c:pt>
                <c:pt idx="11">
                  <c:v>3279.4055228632155</c:v>
                </c:pt>
                <c:pt idx="12">
                  <c:v>2864.8816138794687</c:v>
                </c:pt>
                <c:pt idx="13">
                  <c:v>2502.7544182394086</c:v>
                </c:pt>
                <c:pt idx="14">
                  <c:v>2186.4008787207117</c:v>
                </c:pt>
                <c:pt idx="15">
                  <c:v>1910.0351067738757</c:v>
                </c:pt>
                <c:pt idx="16">
                  <c:v>1668.6025626020219</c:v>
                </c:pt>
                <c:pt idx="17">
                  <c:v>1457.6876111061204</c:v>
                </c:pt>
                <c:pt idx="18">
                  <c:v>1273.4327629575062</c:v>
                </c:pt>
                <c:pt idx="19">
                  <c:v>1112.4681237724621</c:v>
                </c:pt>
                <c:pt idx="20">
                  <c:v>971.84976106282238</c:v>
                </c:pt>
                <c:pt idx="21">
                  <c:v>849.0058617365346</c:v>
                </c:pt>
                <c:pt idx="22">
                  <c:v>741.68969540591468</c:v>
                </c:pt>
                <c:pt idx="23">
                  <c:v>647.93852323486999</c:v>
                </c:pt>
                <c:pt idx="24">
                  <c:v>566.0377007961813</c:v>
                </c:pt>
                <c:pt idx="25">
                  <c:v>494.489318404806</c:v>
                </c:pt>
                <c:pt idx="26">
                  <c:v>431.98480538047448</c:v>
                </c:pt>
                <c:pt idx="27">
                  <c:v>377.380997190399</c:v>
                </c:pt>
                <c:pt idx="28">
                  <c:v>329.67922775659991</c:v>
                </c:pt>
                <c:pt idx="29">
                  <c:v>288.00706454053864</c:v>
                </c:pt>
                <c:pt idx="30">
                  <c:v>251.60235235232349</c:v>
                </c:pt>
                <c:pt idx="31">
                  <c:v>219.79927405673899</c:v>
                </c:pt>
                <c:pt idx="32">
                  <c:v>192.01617323600237</c:v>
                </c:pt>
                <c:pt idx="33">
                  <c:v>167.74491609413045</c:v>
                </c:pt>
                <c:pt idx="34">
                  <c:v>146.54159803946675</c:v>
                </c:pt>
                <c:pt idx="35">
                  <c:v>128.01842497515818</c:v>
                </c:pt>
                <c:pt idx="36">
                  <c:v>111.8366208119716</c:v>
                </c:pt>
                <c:pt idx="37">
                  <c:v>97.70023148673927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63F8-C54F-AE87-0BD046F41E38}"/>
            </c:ext>
          </c:extLst>
        </c:ser>
        <c:ser>
          <c:idx val="5"/>
          <c:order val="5"/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'Pungue_X-sec'!$B$4:$B$41</c:f>
              <c:numCache>
                <c:formatCode>General</c:formatCode>
                <c:ptCount val="38"/>
                <c:pt idx="0">
                  <c:v>0</c:v>
                </c:pt>
                <c:pt idx="1">
                  <c:v>2500</c:v>
                </c:pt>
                <c:pt idx="2">
                  <c:v>5000</c:v>
                </c:pt>
                <c:pt idx="3">
                  <c:v>7500</c:v>
                </c:pt>
                <c:pt idx="4">
                  <c:v>10000</c:v>
                </c:pt>
                <c:pt idx="5">
                  <c:v>12500</c:v>
                </c:pt>
                <c:pt idx="6">
                  <c:v>15000</c:v>
                </c:pt>
                <c:pt idx="7">
                  <c:v>17500</c:v>
                </c:pt>
                <c:pt idx="8">
                  <c:v>20000</c:v>
                </c:pt>
                <c:pt idx="9">
                  <c:v>22500</c:v>
                </c:pt>
                <c:pt idx="10">
                  <c:v>25000</c:v>
                </c:pt>
                <c:pt idx="11">
                  <c:v>27500</c:v>
                </c:pt>
                <c:pt idx="12">
                  <c:v>30000</c:v>
                </c:pt>
                <c:pt idx="13">
                  <c:v>32500</c:v>
                </c:pt>
                <c:pt idx="14">
                  <c:v>35000</c:v>
                </c:pt>
                <c:pt idx="15">
                  <c:v>37500</c:v>
                </c:pt>
                <c:pt idx="16">
                  <c:v>40000</c:v>
                </c:pt>
                <c:pt idx="17">
                  <c:v>42500</c:v>
                </c:pt>
                <c:pt idx="18">
                  <c:v>45000</c:v>
                </c:pt>
                <c:pt idx="19">
                  <c:v>47500</c:v>
                </c:pt>
                <c:pt idx="20">
                  <c:v>50000</c:v>
                </c:pt>
                <c:pt idx="21">
                  <c:v>52500</c:v>
                </c:pt>
                <c:pt idx="22">
                  <c:v>55000</c:v>
                </c:pt>
                <c:pt idx="23">
                  <c:v>57500</c:v>
                </c:pt>
                <c:pt idx="24">
                  <c:v>60000</c:v>
                </c:pt>
                <c:pt idx="25">
                  <c:v>62500</c:v>
                </c:pt>
                <c:pt idx="26">
                  <c:v>65000</c:v>
                </c:pt>
                <c:pt idx="27">
                  <c:v>67500</c:v>
                </c:pt>
                <c:pt idx="28">
                  <c:v>70000</c:v>
                </c:pt>
                <c:pt idx="29">
                  <c:v>72500</c:v>
                </c:pt>
                <c:pt idx="30">
                  <c:v>75000</c:v>
                </c:pt>
                <c:pt idx="31">
                  <c:v>77500</c:v>
                </c:pt>
                <c:pt idx="32">
                  <c:v>80000</c:v>
                </c:pt>
                <c:pt idx="33">
                  <c:v>82500</c:v>
                </c:pt>
                <c:pt idx="34">
                  <c:v>85000</c:v>
                </c:pt>
                <c:pt idx="35">
                  <c:v>87500</c:v>
                </c:pt>
                <c:pt idx="36">
                  <c:v>90000</c:v>
                </c:pt>
                <c:pt idx="37">
                  <c:v>92500</c:v>
                </c:pt>
              </c:numCache>
            </c:numRef>
          </c:xVal>
          <c:yVal>
            <c:numRef>
              <c:f>'Pungue_X-sec'!$H$4:$H$41</c:f>
              <c:numCache>
                <c:formatCode>0.00</c:formatCode>
                <c:ptCount val="38"/>
                <c:pt idx="0">
                  <c:v>2.7884615384615383</c:v>
                </c:pt>
                <c:pt idx="1">
                  <c:v>2.7884615384615388</c:v>
                </c:pt>
                <c:pt idx="2">
                  <c:v>2.7884615384615383</c:v>
                </c:pt>
                <c:pt idx="3">
                  <c:v>2.7884615384615383</c:v>
                </c:pt>
                <c:pt idx="4">
                  <c:v>2.7884615384615388</c:v>
                </c:pt>
                <c:pt idx="5">
                  <c:v>2.7884615384615383</c:v>
                </c:pt>
                <c:pt idx="6">
                  <c:v>2.7884615384615383</c:v>
                </c:pt>
                <c:pt idx="7">
                  <c:v>2.7884615384615388</c:v>
                </c:pt>
                <c:pt idx="8">
                  <c:v>2.7884615384615383</c:v>
                </c:pt>
                <c:pt idx="9">
                  <c:v>2.7884615384615383</c:v>
                </c:pt>
                <c:pt idx="10">
                  <c:v>2.7884615384615383</c:v>
                </c:pt>
                <c:pt idx="11">
                  <c:v>2.7884615384615383</c:v>
                </c:pt>
                <c:pt idx="12">
                  <c:v>2.7884615384615388</c:v>
                </c:pt>
                <c:pt idx="13">
                  <c:v>2.7884615384615383</c:v>
                </c:pt>
                <c:pt idx="14">
                  <c:v>2.7884615384615388</c:v>
                </c:pt>
                <c:pt idx="15">
                  <c:v>2.7884615384615388</c:v>
                </c:pt>
                <c:pt idx="16">
                  <c:v>2.7884615384615388</c:v>
                </c:pt>
                <c:pt idx="17">
                  <c:v>2.7884615384615388</c:v>
                </c:pt>
                <c:pt idx="18">
                  <c:v>2.7884615384615383</c:v>
                </c:pt>
                <c:pt idx="19">
                  <c:v>2.7884615384615379</c:v>
                </c:pt>
                <c:pt idx="20">
                  <c:v>2.7884615384615383</c:v>
                </c:pt>
                <c:pt idx="21">
                  <c:v>2.7884615384615383</c:v>
                </c:pt>
                <c:pt idx="22">
                  <c:v>2.7884615384615388</c:v>
                </c:pt>
                <c:pt idx="23">
                  <c:v>2.7884615384615383</c:v>
                </c:pt>
                <c:pt idx="24">
                  <c:v>2.7884615384615388</c:v>
                </c:pt>
                <c:pt idx="25">
                  <c:v>2.7884615384615383</c:v>
                </c:pt>
                <c:pt idx="26">
                  <c:v>2.7884615384615388</c:v>
                </c:pt>
                <c:pt idx="27">
                  <c:v>2.7884615384615388</c:v>
                </c:pt>
                <c:pt idx="28">
                  <c:v>2.7884615384615383</c:v>
                </c:pt>
                <c:pt idx="29">
                  <c:v>2.7884615384615383</c:v>
                </c:pt>
                <c:pt idx="30">
                  <c:v>2.7884615384615383</c:v>
                </c:pt>
                <c:pt idx="31">
                  <c:v>2.7884615384615383</c:v>
                </c:pt>
                <c:pt idx="32">
                  <c:v>2.7884615384615388</c:v>
                </c:pt>
                <c:pt idx="33">
                  <c:v>2.7884615384615383</c:v>
                </c:pt>
                <c:pt idx="34">
                  <c:v>2.7884615384615388</c:v>
                </c:pt>
                <c:pt idx="35">
                  <c:v>2.7884615384615388</c:v>
                </c:pt>
                <c:pt idx="36">
                  <c:v>2.7884615384615383</c:v>
                </c:pt>
                <c:pt idx="37">
                  <c:v>2.7884615384615388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63F8-C54F-AE87-0BD046F41E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7573976"/>
        <c:axId val="2107579496"/>
      </c:scatterChart>
      <c:valAx>
        <c:axId val="21075739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07579496"/>
        <c:crosses val="autoZero"/>
        <c:crossBetween val="midCat"/>
      </c:valAx>
      <c:valAx>
        <c:axId val="2107579496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2107573976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</a:t>
            </a:r>
            <a:r>
              <a:rPr lang="en-US"/>
              <a:t>Incomati Estuary</a:t>
            </a:r>
          </a:p>
        </c:rich>
      </c:tx>
      <c:layout>
        <c:manualLayout>
          <c:xMode val="edge"/>
          <c:yMode val="edge"/>
          <c:x val="0.25576633690019501"/>
          <c:y val="2.70727436093936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362020773044399"/>
          <c:y val="0.189859161334722"/>
          <c:w val="0.65549731924535104"/>
          <c:h val="0.70520375792419598"/>
        </c:manualLayout>
      </c:layout>
      <c:scatterChart>
        <c:scatterStyle val="lineMarker"/>
        <c:varyColors val="0"/>
        <c:ser>
          <c:idx val="0"/>
          <c:order val="0"/>
          <c:tx>
            <c:strRef>
              <c:f>'incomati_X-sec'!$C$3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xVal>
            <c:numRef>
              <c:f>'incomati_X-sec'!$B$4:$B$84</c:f>
              <c:numCache>
                <c:formatCode>General</c:formatCode>
                <c:ptCount val="8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41000</c:v>
                </c:pt>
                <c:pt idx="42">
                  <c:v>42000</c:v>
                </c:pt>
                <c:pt idx="43">
                  <c:v>43000</c:v>
                </c:pt>
                <c:pt idx="44">
                  <c:v>44000</c:v>
                </c:pt>
                <c:pt idx="45">
                  <c:v>45000</c:v>
                </c:pt>
                <c:pt idx="46">
                  <c:v>46000</c:v>
                </c:pt>
                <c:pt idx="47">
                  <c:v>47000</c:v>
                </c:pt>
                <c:pt idx="48">
                  <c:v>48000</c:v>
                </c:pt>
                <c:pt idx="49">
                  <c:v>49000</c:v>
                </c:pt>
                <c:pt idx="50">
                  <c:v>50000</c:v>
                </c:pt>
                <c:pt idx="51">
                  <c:v>51000</c:v>
                </c:pt>
                <c:pt idx="52">
                  <c:v>52000</c:v>
                </c:pt>
                <c:pt idx="53">
                  <c:v>53000</c:v>
                </c:pt>
                <c:pt idx="54">
                  <c:v>54000</c:v>
                </c:pt>
                <c:pt idx="55">
                  <c:v>55000</c:v>
                </c:pt>
                <c:pt idx="56">
                  <c:v>56000</c:v>
                </c:pt>
                <c:pt idx="57">
                  <c:v>57000</c:v>
                </c:pt>
                <c:pt idx="58">
                  <c:v>58000</c:v>
                </c:pt>
                <c:pt idx="59">
                  <c:v>59000</c:v>
                </c:pt>
                <c:pt idx="60">
                  <c:v>60000</c:v>
                </c:pt>
                <c:pt idx="61">
                  <c:v>61000</c:v>
                </c:pt>
                <c:pt idx="62">
                  <c:v>62000</c:v>
                </c:pt>
                <c:pt idx="63">
                  <c:v>63000</c:v>
                </c:pt>
                <c:pt idx="64">
                  <c:v>64000</c:v>
                </c:pt>
                <c:pt idx="65">
                  <c:v>65000</c:v>
                </c:pt>
                <c:pt idx="66">
                  <c:v>66000</c:v>
                </c:pt>
                <c:pt idx="67">
                  <c:v>67000</c:v>
                </c:pt>
                <c:pt idx="68">
                  <c:v>68000</c:v>
                </c:pt>
                <c:pt idx="69">
                  <c:v>69000</c:v>
                </c:pt>
                <c:pt idx="70">
                  <c:v>70000</c:v>
                </c:pt>
                <c:pt idx="71">
                  <c:v>71000</c:v>
                </c:pt>
                <c:pt idx="72">
                  <c:v>72000</c:v>
                </c:pt>
                <c:pt idx="73">
                  <c:v>73000</c:v>
                </c:pt>
                <c:pt idx="74">
                  <c:v>74000</c:v>
                </c:pt>
                <c:pt idx="75">
                  <c:v>75000</c:v>
                </c:pt>
                <c:pt idx="76">
                  <c:v>76000</c:v>
                </c:pt>
                <c:pt idx="77">
                  <c:v>77000</c:v>
                </c:pt>
                <c:pt idx="78">
                  <c:v>78000</c:v>
                </c:pt>
                <c:pt idx="79">
                  <c:v>79000</c:v>
                </c:pt>
                <c:pt idx="80">
                  <c:v>80000</c:v>
                </c:pt>
              </c:numCache>
            </c:numRef>
          </c:xVal>
          <c:yVal>
            <c:numRef>
              <c:f>'incomati_X-sec'!$C$4:$C$84</c:f>
              <c:numCache>
                <c:formatCode>General</c:formatCode>
                <c:ptCount val="81"/>
                <c:pt idx="26">
                  <c:v>815</c:v>
                </c:pt>
                <c:pt idx="37">
                  <c:v>661</c:v>
                </c:pt>
                <c:pt idx="38">
                  <c:v>759</c:v>
                </c:pt>
                <c:pt idx="46">
                  <c:v>472</c:v>
                </c:pt>
                <c:pt idx="47">
                  <c:v>448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601-D840-9B3E-31249966E3A3}"/>
            </c:ext>
          </c:extLst>
        </c:ser>
        <c:ser>
          <c:idx val="1"/>
          <c:order val="1"/>
          <c:tx>
            <c:strRef>
              <c:f>'incomati_X-sec'!$D$3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'incomati_X-sec'!$B$4:$B$84</c:f>
              <c:numCache>
                <c:formatCode>General</c:formatCode>
                <c:ptCount val="8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41000</c:v>
                </c:pt>
                <c:pt idx="42">
                  <c:v>42000</c:v>
                </c:pt>
                <c:pt idx="43">
                  <c:v>43000</c:v>
                </c:pt>
                <c:pt idx="44">
                  <c:v>44000</c:v>
                </c:pt>
                <c:pt idx="45">
                  <c:v>45000</c:v>
                </c:pt>
                <c:pt idx="46">
                  <c:v>46000</c:v>
                </c:pt>
                <c:pt idx="47">
                  <c:v>47000</c:v>
                </c:pt>
                <c:pt idx="48">
                  <c:v>48000</c:v>
                </c:pt>
                <c:pt idx="49">
                  <c:v>49000</c:v>
                </c:pt>
                <c:pt idx="50">
                  <c:v>50000</c:v>
                </c:pt>
                <c:pt idx="51">
                  <c:v>51000</c:v>
                </c:pt>
                <c:pt idx="52">
                  <c:v>52000</c:v>
                </c:pt>
                <c:pt idx="53">
                  <c:v>53000</c:v>
                </c:pt>
                <c:pt idx="54">
                  <c:v>54000</c:v>
                </c:pt>
                <c:pt idx="55">
                  <c:v>55000</c:v>
                </c:pt>
                <c:pt idx="56">
                  <c:v>56000</c:v>
                </c:pt>
                <c:pt idx="57">
                  <c:v>57000</c:v>
                </c:pt>
                <c:pt idx="58">
                  <c:v>58000</c:v>
                </c:pt>
                <c:pt idx="59">
                  <c:v>59000</c:v>
                </c:pt>
                <c:pt idx="60">
                  <c:v>60000</c:v>
                </c:pt>
                <c:pt idx="61">
                  <c:v>61000</c:v>
                </c:pt>
                <c:pt idx="62">
                  <c:v>62000</c:v>
                </c:pt>
                <c:pt idx="63">
                  <c:v>63000</c:v>
                </c:pt>
                <c:pt idx="64">
                  <c:v>64000</c:v>
                </c:pt>
                <c:pt idx="65">
                  <c:v>65000</c:v>
                </c:pt>
                <c:pt idx="66">
                  <c:v>66000</c:v>
                </c:pt>
                <c:pt idx="67">
                  <c:v>67000</c:v>
                </c:pt>
                <c:pt idx="68">
                  <c:v>68000</c:v>
                </c:pt>
                <c:pt idx="69">
                  <c:v>69000</c:v>
                </c:pt>
                <c:pt idx="70">
                  <c:v>70000</c:v>
                </c:pt>
                <c:pt idx="71">
                  <c:v>71000</c:v>
                </c:pt>
                <c:pt idx="72">
                  <c:v>72000</c:v>
                </c:pt>
                <c:pt idx="73">
                  <c:v>73000</c:v>
                </c:pt>
                <c:pt idx="74">
                  <c:v>74000</c:v>
                </c:pt>
                <c:pt idx="75">
                  <c:v>75000</c:v>
                </c:pt>
                <c:pt idx="76">
                  <c:v>76000</c:v>
                </c:pt>
                <c:pt idx="77">
                  <c:v>77000</c:v>
                </c:pt>
                <c:pt idx="78">
                  <c:v>78000</c:v>
                </c:pt>
                <c:pt idx="79">
                  <c:v>79000</c:v>
                </c:pt>
                <c:pt idx="80">
                  <c:v>80000</c:v>
                </c:pt>
              </c:numCache>
            </c:numRef>
          </c:xVal>
          <c:yVal>
            <c:numRef>
              <c:f>'incomati_X-sec'!$D$4:$D$84</c:f>
              <c:numCache>
                <c:formatCode>General</c:formatCode>
                <c:ptCount val="81"/>
                <c:pt idx="0">
                  <c:v>4500</c:v>
                </c:pt>
                <c:pt idx="1">
                  <c:v>4000</c:v>
                </c:pt>
                <c:pt idx="2">
                  <c:v>3250</c:v>
                </c:pt>
                <c:pt idx="3">
                  <c:v>2800</c:v>
                </c:pt>
                <c:pt idx="4">
                  <c:v>1700</c:v>
                </c:pt>
                <c:pt idx="5">
                  <c:v>1850</c:v>
                </c:pt>
                <c:pt idx="6">
                  <c:v>1400</c:v>
                </c:pt>
                <c:pt idx="7">
                  <c:v>1000</c:v>
                </c:pt>
                <c:pt idx="8">
                  <c:v>850</c:v>
                </c:pt>
                <c:pt idx="9">
                  <c:v>800</c:v>
                </c:pt>
                <c:pt idx="10">
                  <c:v>800</c:v>
                </c:pt>
                <c:pt idx="11">
                  <c:v>550</c:v>
                </c:pt>
                <c:pt idx="12">
                  <c:v>550</c:v>
                </c:pt>
                <c:pt idx="13">
                  <c:v>550</c:v>
                </c:pt>
                <c:pt idx="14">
                  <c:v>350</c:v>
                </c:pt>
                <c:pt idx="15">
                  <c:v>500</c:v>
                </c:pt>
                <c:pt idx="16">
                  <c:v>600</c:v>
                </c:pt>
                <c:pt idx="17">
                  <c:v>350</c:v>
                </c:pt>
                <c:pt idx="18">
                  <c:v>300</c:v>
                </c:pt>
                <c:pt idx="19">
                  <c:v>200</c:v>
                </c:pt>
                <c:pt idx="20">
                  <c:v>350</c:v>
                </c:pt>
                <c:pt idx="21">
                  <c:v>250</c:v>
                </c:pt>
                <c:pt idx="22">
                  <c:v>200</c:v>
                </c:pt>
                <c:pt idx="23">
                  <c:v>300</c:v>
                </c:pt>
                <c:pt idx="24">
                  <c:v>350</c:v>
                </c:pt>
                <c:pt idx="25">
                  <c:v>350</c:v>
                </c:pt>
                <c:pt idx="26">
                  <c:v>250</c:v>
                </c:pt>
                <c:pt idx="27">
                  <c:v>250</c:v>
                </c:pt>
                <c:pt idx="28">
                  <c:v>300</c:v>
                </c:pt>
                <c:pt idx="29">
                  <c:v>350</c:v>
                </c:pt>
                <c:pt idx="30">
                  <c:v>350</c:v>
                </c:pt>
                <c:pt idx="37">
                  <c:v>150</c:v>
                </c:pt>
                <c:pt idx="38">
                  <c:v>150</c:v>
                </c:pt>
                <c:pt idx="46">
                  <c:v>150</c:v>
                </c:pt>
                <c:pt idx="47">
                  <c:v>200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601-D840-9B3E-31249966E3A3}"/>
            </c:ext>
          </c:extLst>
        </c:ser>
        <c:ser>
          <c:idx val="2"/>
          <c:order val="2"/>
          <c:tx>
            <c:v>Depth, h (m)</c:v>
          </c:tx>
          <c:spPr>
            <a:ln w="28575">
              <a:noFill/>
            </a:ln>
          </c:spPr>
          <c:xVal>
            <c:numRef>
              <c:f>'incomati_X-sec'!$B$4:$B$84</c:f>
              <c:numCache>
                <c:formatCode>General</c:formatCode>
                <c:ptCount val="8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41000</c:v>
                </c:pt>
                <c:pt idx="42">
                  <c:v>42000</c:v>
                </c:pt>
                <c:pt idx="43">
                  <c:v>43000</c:v>
                </c:pt>
                <c:pt idx="44">
                  <c:v>44000</c:v>
                </c:pt>
                <c:pt idx="45">
                  <c:v>45000</c:v>
                </c:pt>
                <c:pt idx="46">
                  <c:v>46000</c:v>
                </c:pt>
                <c:pt idx="47">
                  <c:v>47000</c:v>
                </c:pt>
                <c:pt idx="48">
                  <c:v>48000</c:v>
                </c:pt>
                <c:pt idx="49">
                  <c:v>49000</c:v>
                </c:pt>
                <c:pt idx="50">
                  <c:v>50000</c:v>
                </c:pt>
                <c:pt idx="51">
                  <c:v>51000</c:v>
                </c:pt>
                <c:pt idx="52">
                  <c:v>52000</c:v>
                </c:pt>
                <c:pt idx="53">
                  <c:v>53000</c:v>
                </c:pt>
                <c:pt idx="54">
                  <c:v>54000</c:v>
                </c:pt>
                <c:pt idx="55">
                  <c:v>55000</c:v>
                </c:pt>
                <c:pt idx="56">
                  <c:v>56000</c:v>
                </c:pt>
                <c:pt idx="57">
                  <c:v>57000</c:v>
                </c:pt>
                <c:pt idx="58">
                  <c:v>58000</c:v>
                </c:pt>
                <c:pt idx="59">
                  <c:v>59000</c:v>
                </c:pt>
                <c:pt idx="60">
                  <c:v>60000</c:v>
                </c:pt>
                <c:pt idx="61">
                  <c:v>61000</c:v>
                </c:pt>
                <c:pt idx="62">
                  <c:v>62000</c:v>
                </c:pt>
                <c:pt idx="63">
                  <c:v>63000</c:v>
                </c:pt>
                <c:pt idx="64">
                  <c:v>64000</c:v>
                </c:pt>
                <c:pt idx="65">
                  <c:v>65000</c:v>
                </c:pt>
                <c:pt idx="66">
                  <c:v>66000</c:v>
                </c:pt>
                <c:pt idx="67">
                  <c:v>67000</c:v>
                </c:pt>
                <c:pt idx="68">
                  <c:v>68000</c:v>
                </c:pt>
                <c:pt idx="69">
                  <c:v>69000</c:v>
                </c:pt>
                <c:pt idx="70">
                  <c:v>70000</c:v>
                </c:pt>
                <c:pt idx="71">
                  <c:v>71000</c:v>
                </c:pt>
                <c:pt idx="72">
                  <c:v>72000</c:v>
                </c:pt>
                <c:pt idx="73">
                  <c:v>73000</c:v>
                </c:pt>
                <c:pt idx="74">
                  <c:v>74000</c:v>
                </c:pt>
                <c:pt idx="75">
                  <c:v>75000</c:v>
                </c:pt>
                <c:pt idx="76">
                  <c:v>76000</c:v>
                </c:pt>
                <c:pt idx="77">
                  <c:v>77000</c:v>
                </c:pt>
                <c:pt idx="78">
                  <c:v>78000</c:v>
                </c:pt>
                <c:pt idx="79">
                  <c:v>79000</c:v>
                </c:pt>
                <c:pt idx="80">
                  <c:v>80000</c:v>
                </c:pt>
              </c:numCache>
            </c:numRef>
          </c:xVal>
          <c:yVal>
            <c:numRef>
              <c:f>'incomati_X-sec'!$E$4:$E$84</c:f>
              <c:numCache>
                <c:formatCode>General</c:formatCode>
                <c:ptCount val="81"/>
                <c:pt idx="0">
                  <c:v>3.2</c:v>
                </c:pt>
                <c:pt idx="1">
                  <c:v>2</c:v>
                </c:pt>
                <c:pt idx="2">
                  <c:v>1.1000000000000001</c:v>
                </c:pt>
                <c:pt idx="3">
                  <c:v>4</c:v>
                </c:pt>
                <c:pt idx="4">
                  <c:v>1</c:v>
                </c:pt>
                <c:pt idx="5">
                  <c:v>3.9</c:v>
                </c:pt>
                <c:pt idx="6">
                  <c:v>1.4</c:v>
                </c:pt>
                <c:pt idx="7">
                  <c:v>1.3</c:v>
                </c:pt>
                <c:pt idx="8">
                  <c:v>3.7</c:v>
                </c:pt>
                <c:pt idx="9">
                  <c:v>1.1000000000000001</c:v>
                </c:pt>
                <c:pt idx="10">
                  <c:v>3.6</c:v>
                </c:pt>
                <c:pt idx="11">
                  <c:v>0.8</c:v>
                </c:pt>
                <c:pt idx="12">
                  <c:v>4.5</c:v>
                </c:pt>
                <c:pt idx="13">
                  <c:v>1.4</c:v>
                </c:pt>
                <c:pt idx="14">
                  <c:v>5</c:v>
                </c:pt>
                <c:pt idx="15">
                  <c:v>1.3</c:v>
                </c:pt>
                <c:pt idx="16">
                  <c:v>1.4</c:v>
                </c:pt>
                <c:pt idx="17">
                  <c:v>4.2</c:v>
                </c:pt>
                <c:pt idx="18">
                  <c:v>6.1</c:v>
                </c:pt>
                <c:pt idx="19">
                  <c:v>6</c:v>
                </c:pt>
                <c:pt idx="20">
                  <c:v>6</c:v>
                </c:pt>
                <c:pt idx="22">
                  <c:v>6.4</c:v>
                </c:pt>
                <c:pt idx="23">
                  <c:v>4.7</c:v>
                </c:pt>
                <c:pt idx="24">
                  <c:v>1.6</c:v>
                </c:pt>
                <c:pt idx="26">
                  <c:v>4.0999999999999996</c:v>
                </c:pt>
                <c:pt idx="27">
                  <c:v>1</c:v>
                </c:pt>
                <c:pt idx="37">
                  <c:v>4.4066666666666663</c:v>
                </c:pt>
                <c:pt idx="38">
                  <c:v>5.0599999999999996</c:v>
                </c:pt>
                <c:pt idx="46">
                  <c:v>3.1466666666666665</c:v>
                </c:pt>
                <c:pt idx="47">
                  <c:v>2.2400000000000002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601-D840-9B3E-31249966E3A3}"/>
            </c:ext>
          </c:extLst>
        </c:ser>
        <c:ser>
          <c:idx val="3"/>
          <c:order val="3"/>
          <c:spPr>
            <a:ln w="28575">
              <a:solidFill>
                <a:srgbClr val="9B3937"/>
              </a:solidFill>
            </a:ln>
          </c:spPr>
          <c:marker>
            <c:symbol val="none"/>
          </c:marker>
          <c:xVal>
            <c:numRef>
              <c:f>'incomati_X-sec'!$B$4:$B$84</c:f>
              <c:numCache>
                <c:formatCode>General</c:formatCode>
                <c:ptCount val="8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41000</c:v>
                </c:pt>
                <c:pt idx="42">
                  <c:v>42000</c:v>
                </c:pt>
                <c:pt idx="43">
                  <c:v>43000</c:v>
                </c:pt>
                <c:pt idx="44">
                  <c:v>44000</c:v>
                </c:pt>
                <c:pt idx="45">
                  <c:v>45000</c:v>
                </c:pt>
                <c:pt idx="46">
                  <c:v>46000</c:v>
                </c:pt>
                <c:pt idx="47">
                  <c:v>47000</c:v>
                </c:pt>
                <c:pt idx="48">
                  <c:v>48000</c:v>
                </c:pt>
                <c:pt idx="49">
                  <c:v>49000</c:v>
                </c:pt>
                <c:pt idx="50">
                  <c:v>50000</c:v>
                </c:pt>
                <c:pt idx="51">
                  <c:v>51000</c:v>
                </c:pt>
                <c:pt idx="52">
                  <c:v>52000</c:v>
                </c:pt>
                <c:pt idx="53">
                  <c:v>53000</c:v>
                </c:pt>
                <c:pt idx="54">
                  <c:v>54000</c:v>
                </c:pt>
                <c:pt idx="55">
                  <c:v>55000</c:v>
                </c:pt>
                <c:pt idx="56">
                  <c:v>56000</c:v>
                </c:pt>
                <c:pt idx="57">
                  <c:v>57000</c:v>
                </c:pt>
                <c:pt idx="58">
                  <c:v>58000</c:v>
                </c:pt>
                <c:pt idx="59">
                  <c:v>59000</c:v>
                </c:pt>
                <c:pt idx="60">
                  <c:v>60000</c:v>
                </c:pt>
                <c:pt idx="61">
                  <c:v>61000</c:v>
                </c:pt>
                <c:pt idx="62">
                  <c:v>62000</c:v>
                </c:pt>
                <c:pt idx="63">
                  <c:v>63000</c:v>
                </c:pt>
                <c:pt idx="64">
                  <c:v>64000</c:v>
                </c:pt>
                <c:pt idx="65">
                  <c:v>65000</c:v>
                </c:pt>
                <c:pt idx="66">
                  <c:v>66000</c:v>
                </c:pt>
                <c:pt idx="67">
                  <c:v>67000</c:v>
                </c:pt>
                <c:pt idx="68">
                  <c:v>68000</c:v>
                </c:pt>
                <c:pt idx="69">
                  <c:v>69000</c:v>
                </c:pt>
                <c:pt idx="70">
                  <c:v>70000</c:v>
                </c:pt>
                <c:pt idx="71">
                  <c:v>71000</c:v>
                </c:pt>
                <c:pt idx="72">
                  <c:v>72000</c:v>
                </c:pt>
                <c:pt idx="73">
                  <c:v>73000</c:v>
                </c:pt>
                <c:pt idx="74">
                  <c:v>74000</c:v>
                </c:pt>
                <c:pt idx="75">
                  <c:v>75000</c:v>
                </c:pt>
                <c:pt idx="76">
                  <c:v>76000</c:v>
                </c:pt>
                <c:pt idx="77">
                  <c:v>77000</c:v>
                </c:pt>
                <c:pt idx="78">
                  <c:v>78000</c:v>
                </c:pt>
                <c:pt idx="79">
                  <c:v>79000</c:v>
                </c:pt>
                <c:pt idx="80">
                  <c:v>80000</c:v>
                </c:pt>
              </c:numCache>
            </c:numRef>
          </c:xVal>
          <c:yVal>
            <c:numRef>
              <c:f>'incomati_X-sec'!$G$4:$G$84</c:f>
              <c:numCache>
                <c:formatCode>0</c:formatCode>
                <c:ptCount val="81"/>
                <c:pt idx="0">
                  <c:v>3950</c:v>
                </c:pt>
                <c:pt idx="1">
                  <c:v>3378.6140428643189</c:v>
                </c:pt>
                <c:pt idx="2">
                  <c:v>2889.8817343392352</c:v>
                </c:pt>
                <c:pt idx="3">
                  <c:v>2471.8468379381347</c:v>
                </c:pt>
                <c:pt idx="4">
                  <c:v>2114.2826426500114</c:v>
                </c:pt>
                <c:pt idx="5">
                  <c:v>1808.4417789978763</c:v>
                </c:pt>
                <c:pt idx="6">
                  <c:v>1546.8422253733561</c:v>
                </c:pt>
                <c:pt idx="7">
                  <c:v>1323.0842695549152</c:v>
                </c:pt>
                <c:pt idx="8">
                  <c:v>1131.6939475977508</c:v>
                </c:pt>
                <c:pt idx="9">
                  <c:v>967.98913001982726</c:v>
                </c:pt>
                <c:pt idx="10">
                  <c:v>827.96497924683638</c:v>
                </c:pt>
                <c:pt idx="11">
                  <c:v>708.19597617296859</c:v>
                </c:pt>
                <c:pt idx="12">
                  <c:v>605.75211903746742</c:v>
                </c:pt>
                <c:pt idx="13">
                  <c:v>518.12724452526743</c:v>
                </c:pt>
                <c:pt idx="14">
                  <c:v>443.17771755535773</c:v>
                </c:pt>
                <c:pt idx="15">
                  <c:v>379.06998987774398</c:v>
                </c:pt>
                <c:pt idx="16">
                  <c:v>370.01666541167293</c:v>
                </c:pt>
                <c:pt idx="17">
                  <c:v>360.88092139167571</c:v>
                </c:pt>
                <c:pt idx="18">
                  <c:v>351.97073969521887</c:v>
                </c:pt>
                <c:pt idx="19">
                  <c:v>343.28055116869109</c:v>
                </c:pt>
                <c:pt idx="20">
                  <c:v>334.80492416137366</c:v>
                </c:pt>
                <c:pt idx="21">
                  <c:v>326.53856113048192</c:v>
                </c:pt>
                <c:pt idx="22">
                  <c:v>318.47629533002862</c:v>
                </c:pt>
                <c:pt idx="23">
                  <c:v>310.61308758143952</c:v>
                </c:pt>
                <c:pt idx="24">
                  <c:v>302.94402312390258</c:v>
                </c:pt>
                <c:pt idx="25">
                  <c:v>295.46430854248263</c:v>
                </c:pt>
                <c:pt idx="26">
                  <c:v>288.16926877208084</c:v>
                </c:pt>
                <c:pt idx="27">
                  <c:v>281.05434417536713</c:v>
                </c:pt>
                <c:pt idx="28">
                  <c:v>274.11508769285808</c:v>
                </c:pt>
                <c:pt idx="29">
                  <c:v>267.34716206336009</c:v>
                </c:pt>
                <c:pt idx="30">
                  <c:v>260.74633711304011</c:v>
                </c:pt>
                <c:pt idx="31">
                  <c:v>254.30848711142912</c:v>
                </c:pt>
                <c:pt idx="32">
                  <c:v>248.02958819270631</c:v>
                </c:pt>
                <c:pt idx="33">
                  <c:v>241.90571584065196</c:v>
                </c:pt>
                <c:pt idx="34">
                  <c:v>235.93304243569713</c:v>
                </c:pt>
                <c:pt idx="35">
                  <c:v>230.10783486253663</c:v>
                </c:pt>
                <c:pt idx="36">
                  <c:v>224.4264521768107</c:v>
                </c:pt>
                <c:pt idx="37">
                  <c:v>218.88534332939605</c:v>
                </c:pt>
                <c:pt idx="38">
                  <c:v>213.48104494688468</c:v>
                </c:pt>
                <c:pt idx="39">
                  <c:v>208.21017916686264</c:v>
                </c:pt>
                <c:pt idx="40">
                  <c:v>203.06945152663616</c:v>
                </c:pt>
                <c:pt idx="41">
                  <c:v>198.0556489040853</c:v>
                </c:pt>
                <c:pt idx="42">
                  <c:v>193.16563750935774</c:v>
                </c:pt>
                <c:pt idx="43">
                  <c:v>188.39636092614853</c:v>
                </c:pt>
                <c:pt idx="44">
                  <c:v>183.74483820133992</c:v>
                </c:pt>
                <c:pt idx="45">
                  <c:v>179.20816198180904</c:v>
                </c:pt>
                <c:pt idx="46">
                  <c:v>174.78349669723741</c:v>
                </c:pt>
                <c:pt idx="47">
                  <c:v>170.46807678778697</c:v>
                </c:pt>
                <c:pt idx="48">
                  <c:v>166.25920497553557</c:v>
                </c:pt>
                <c:pt idx="49">
                  <c:v>162.15425057859008</c:v>
                </c:pt>
                <c:pt idx="50">
                  <c:v>158.15064786682493</c:v>
                </c:pt>
                <c:pt idx="51">
                  <c:v>154.24589445821684</c:v>
                </c:pt>
                <c:pt idx="52">
                  <c:v>150.43754975477495</c:v>
                </c:pt>
                <c:pt idx="53">
                  <c:v>146.72323341708747</c:v>
                </c:pt>
                <c:pt idx="54">
                  <c:v>143.10062387653213</c:v>
                </c:pt>
                <c:pt idx="55">
                  <c:v>139.56745688422004</c:v>
                </c:pt>
                <c:pt idx="56">
                  <c:v>136.12152409576677</c:v>
                </c:pt>
                <c:pt idx="57">
                  <c:v>132.76067169100486</c:v>
                </c:pt>
                <c:pt idx="58">
                  <c:v>129.48279902777631</c:v>
                </c:pt>
                <c:pt idx="59">
                  <c:v>126.28585732896278</c:v>
                </c:pt>
                <c:pt idx="60">
                  <c:v>123.16784840193326</c:v>
                </c:pt>
                <c:pt idx="61">
                  <c:v>120.12682338960856</c:v>
                </c:pt>
                <c:pt idx="62">
                  <c:v>117.16088155236216</c:v>
                </c:pt>
                <c:pt idx="63">
                  <c:v>114.26816907999626</c:v>
                </c:pt>
                <c:pt idx="64">
                  <c:v>111.44687793304978</c:v>
                </c:pt>
                <c:pt idx="65">
                  <c:v>108.69524471271512</c:v>
                </c:pt>
                <c:pt idx="66">
                  <c:v>106.01154955865628</c:v>
                </c:pt>
                <c:pt idx="67">
                  <c:v>103.39411507404027</c:v>
                </c:pt>
                <c:pt idx="68">
                  <c:v>100.84130527710954</c:v>
                </c:pt>
                <c:pt idx="69">
                  <c:v>98.351524578639925</c:v>
                </c:pt>
                <c:pt idx="70">
                  <c:v>95.923216784645717</c:v>
                </c:pt>
                <c:pt idx="71">
                  <c:v>93.554864123707503</c:v>
                </c:pt>
                <c:pt idx="72">
                  <c:v>91.244986298315766</c:v>
                </c:pt>
                <c:pt idx="73">
                  <c:v>88.992139559636769</c:v>
                </c:pt>
                <c:pt idx="74">
                  <c:v>86.794915805122443</c:v>
                </c:pt>
                <c:pt idx="75">
                  <c:v>84.65194169840052</c:v>
                </c:pt>
                <c:pt idx="76">
                  <c:v>82.561877810894558</c:v>
                </c:pt>
                <c:pt idx="77">
                  <c:v>80.523417784637502</c:v>
                </c:pt>
                <c:pt idx="78">
                  <c:v>78.535287515755499</c:v>
                </c:pt>
                <c:pt idx="79">
                  <c:v>76.596244358111292</c:v>
                </c:pt>
                <c:pt idx="80">
                  <c:v>74.705076346610213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601-D840-9B3E-31249966E3A3}"/>
            </c:ext>
          </c:extLst>
        </c:ser>
        <c:ser>
          <c:idx val="4"/>
          <c:order val="4"/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'incomati_X-sec'!$B$4:$B$84</c:f>
              <c:numCache>
                <c:formatCode>General</c:formatCode>
                <c:ptCount val="8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41000</c:v>
                </c:pt>
                <c:pt idx="42">
                  <c:v>42000</c:v>
                </c:pt>
                <c:pt idx="43">
                  <c:v>43000</c:v>
                </c:pt>
                <c:pt idx="44">
                  <c:v>44000</c:v>
                </c:pt>
                <c:pt idx="45">
                  <c:v>45000</c:v>
                </c:pt>
                <c:pt idx="46">
                  <c:v>46000</c:v>
                </c:pt>
                <c:pt idx="47">
                  <c:v>47000</c:v>
                </c:pt>
                <c:pt idx="48">
                  <c:v>48000</c:v>
                </c:pt>
                <c:pt idx="49">
                  <c:v>49000</c:v>
                </c:pt>
                <c:pt idx="50">
                  <c:v>50000</c:v>
                </c:pt>
                <c:pt idx="51">
                  <c:v>51000</c:v>
                </c:pt>
                <c:pt idx="52">
                  <c:v>52000</c:v>
                </c:pt>
                <c:pt idx="53">
                  <c:v>53000</c:v>
                </c:pt>
                <c:pt idx="54">
                  <c:v>54000</c:v>
                </c:pt>
                <c:pt idx="55">
                  <c:v>55000</c:v>
                </c:pt>
                <c:pt idx="56">
                  <c:v>56000</c:v>
                </c:pt>
                <c:pt idx="57">
                  <c:v>57000</c:v>
                </c:pt>
                <c:pt idx="58">
                  <c:v>58000</c:v>
                </c:pt>
                <c:pt idx="59">
                  <c:v>59000</c:v>
                </c:pt>
                <c:pt idx="60">
                  <c:v>60000</c:v>
                </c:pt>
                <c:pt idx="61">
                  <c:v>61000</c:v>
                </c:pt>
                <c:pt idx="62">
                  <c:v>62000</c:v>
                </c:pt>
                <c:pt idx="63">
                  <c:v>63000</c:v>
                </c:pt>
                <c:pt idx="64">
                  <c:v>64000</c:v>
                </c:pt>
                <c:pt idx="65">
                  <c:v>65000</c:v>
                </c:pt>
                <c:pt idx="66">
                  <c:v>66000</c:v>
                </c:pt>
                <c:pt idx="67">
                  <c:v>67000</c:v>
                </c:pt>
                <c:pt idx="68">
                  <c:v>68000</c:v>
                </c:pt>
                <c:pt idx="69">
                  <c:v>69000</c:v>
                </c:pt>
                <c:pt idx="70">
                  <c:v>70000</c:v>
                </c:pt>
                <c:pt idx="71">
                  <c:v>71000</c:v>
                </c:pt>
                <c:pt idx="72">
                  <c:v>72000</c:v>
                </c:pt>
                <c:pt idx="73">
                  <c:v>73000</c:v>
                </c:pt>
                <c:pt idx="74">
                  <c:v>74000</c:v>
                </c:pt>
                <c:pt idx="75">
                  <c:v>75000</c:v>
                </c:pt>
                <c:pt idx="76">
                  <c:v>76000</c:v>
                </c:pt>
                <c:pt idx="77">
                  <c:v>77000</c:v>
                </c:pt>
                <c:pt idx="78">
                  <c:v>78000</c:v>
                </c:pt>
                <c:pt idx="79">
                  <c:v>79000</c:v>
                </c:pt>
                <c:pt idx="80">
                  <c:v>80000</c:v>
                </c:pt>
              </c:numCache>
            </c:numRef>
          </c:xVal>
          <c:yVal>
            <c:numRef>
              <c:f>'incomati_X-sec'!$F$4:$F$84</c:f>
              <c:numCache>
                <c:formatCode>0</c:formatCode>
                <c:ptCount val="81"/>
                <c:pt idx="0">
                  <c:v>7900</c:v>
                </c:pt>
                <c:pt idx="1">
                  <c:v>6913.8692204392855</c:v>
                </c:pt>
                <c:pt idx="2">
                  <c:v>6050.8338730807245</c:v>
                </c:pt>
                <c:pt idx="3">
                  <c:v>5295.5283636815511</c:v>
                </c:pt>
                <c:pt idx="4">
                  <c:v>4634.505134129251</c:v>
                </c:pt>
                <c:pt idx="5">
                  <c:v>4055.9952403574771</c:v>
                </c:pt>
                <c:pt idx="6">
                  <c:v>3549.6988165260505</c:v>
                </c:pt>
                <c:pt idx="7">
                  <c:v>3106.6016948619263</c:v>
                </c:pt>
                <c:pt idx="8">
                  <c:v>2718.8149162367577</c:v>
                </c:pt>
                <c:pt idx="9">
                  <c:v>2379.434274106397</c:v>
                </c:pt>
                <c:pt idx="10">
                  <c:v>2082.4173911142416</c:v>
                </c:pt>
                <c:pt idx="11">
                  <c:v>1822.4761398142066</c:v>
                </c:pt>
                <c:pt idx="12">
                  <c:v>1594.9824921577776</c:v>
                </c:pt>
                <c:pt idx="13">
                  <c:v>1395.8861214771141</c:v>
                </c:pt>
                <c:pt idx="14">
                  <c:v>1221.642289939113</c:v>
                </c:pt>
                <c:pt idx="15">
                  <c:v>1069.1487375692404</c:v>
                </c:pt>
                <c:pt idx="16">
                  <c:v>1043.6883116774904</c:v>
                </c:pt>
                <c:pt idx="17">
                  <c:v>1017.9195554471722</c:v>
                </c:pt>
                <c:pt idx="18">
                  <c:v>992.78703207510102</c:v>
                </c:pt>
                <c:pt idx="19">
                  <c:v>968.27503291603637</c:v>
                </c:pt>
                <c:pt idx="20">
                  <c:v>944.36823717257028</c:v>
                </c:pt>
                <c:pt idx="21">
                  <c:v>921.0517023191311</c:v>
                </c:pt>
                <c:pt idx="22">
                  <c:v>898.31085476241776</c:v>
                </c:pt>
                <c:pt idx="23">
                  <c:v>876.13148073242996</c:v>
                </c:pt>
                <c:pt idx="24">
                  <c:v>854.49971739839907</c:v>
                </c:pt>
                <c:pt idx="25">
                  <c:v>833.40204420406792</c:v>
                </c:pt>
                <c:pt idx="26">
                  <c:v>812.82527441690195</c:v>
                </c:pt>
                <c:pt idx="27">
                  <c:v>792.75654688595409</c:v>
                </c:pt>
                <c:pt idx="28">
                  <c:v>773.1833180032246</c:v>
                </c:pt>
                <c:pt idx="29">
                  <c:v>754.09335386349937</c:v>
                </c:pt>
                <c:pt idx="30">
                  <c:v>735.47472261775988</c:v>
                </c:pt>
                <c:pt idx="31">
                  <c:v>717.31578701538979</c:v>
                </c:pt>
                <c:pt idx="32">
                  <c:v>699.60519713051394</c:v>
                </c:pt>
                <c:pt idx="33">
                  <c:v>682.33188326792595</c:v>
                </c:pt>
                <c:pt idx="34">
                  <c:v>665.48504904416745</c:v>
                </c:pt>
                <c:pt idx="35">
                  <c:v>649.05416463943754</c:v>
                </c:pt>
                <c:pt idx="36">
                  <c:v>633.02896021611286</c:v>
                </c:pt>
                <c:pt idx="37">
                  <c:v>617.39941949976389</c:v>
                </c:pt>
                <c:pt idx="38">
                  <c:v>602.15577351865841</c:v>
                </c:pt>
                <c:pt idx="39">
                  <c:v>587.28849449783536</c:v>
                </c:pt>
                <c:pt idx="40">
                  <c:v>572.78828990393572</c:v>
                </c:pt>
                <c:pt idx="41">
                  <c:v>558.64609663706665</c:v>
                </c:pt>
                <c:pt idx="42">
                  <c:v>544.85307536606888</c:v>
                </c:pt>
                <c:pt idx="43">
                  <c:v>531.40060500364723</c:v>
                </c:pt>
                <c:pt idx="44">
                  <c:v>518.28027731790985</c:v>
                </c:pt>
                <c:pt idx="45">
                  <c:v>505.48389167695052</c:v>
                </c:pt>
                <c:pt idx="46">
                  <c:v>493.00344992318594</c:v>
                </c:pt>
                <c:pt idx="47">
                  <c:v>480.83115137424693</c:v>
                </c:pt>
                <c:pt idx="48">
                  <c:v>468.95938794729875</c:v>
                </c:pt>
                <c:pt idx="49">
                  <c:v>457.38073940374051</c:v>
                </c:pt>
                <c:pt idx="50">
                  <c:v>446.08796871131597</c:v>
                </c:pt>
                <c:pt idx="51">
                  <c:v>435.07401752073122</c:v>
                </c:pt>
                <c:pt idx="52">
                  <c:v>424.33200175395763</c:v>
                </c:pt>
                <c:pt idx="53">
                  <c:v>413.85520730145873</c:v>
                </c:pt>
                <c:pt idx="54">
                  <c:v>403.63708582565306</c:v>
                </c:pt>
                <c:pt idx="55">
                  <c:v>393.67125066799025</c:v>
                </c:pt>
                <c:pt idx="56">
                  <c:v>383.95147285708128</c:v>
                </c:pt>
                <c:pt idx="57">
                  <c:v>374.4716772153887</c:v>
                </c:pt>
                <c:pt idx="58">
                  <c:v>365.22593856204293</c:v>
                </c:pt>
                <c:pt idx="59">
                  <c:v>356.20847800941129</c:v>
                </c:pt>
                <c:pt idx="60">
                  <c:v>347.41365935110525</c:v>
                </c:pt>
                <c:pt idx="61">
                  <c:v>338.83598553916761</c:v>
                </c:pt>
                <c:pt idx="62">
                  <c:v>330.47009524823892</c:v>
                </c:pt>
                <c:pt idx="63">
                  <c:v>322.31075952455467</c:v>
                </c:pt>
                <c:pt idx="64">
                  <c:v>314.35287851767845</c:v>
                </c:pt>
                <c:pt idx="65">
                  <c:v>306.59147829293016</c:v>
                </c:pt>
                <c:pt idx="66">
                  <c:v>299.02170772251418</c:v>
                </c:pt>
                <c:pt idx="67">
                  <c:v>291.63883545340707</c:v>
                </c:pt>
                <c:pt idx="68">
                  <c:v>284.4382469501079</c:v>
                </c:pt>
                <c:pt idx="69">
                  <c:v>277.41544161040281</c:v>
                </c:pt>
                <c:pt idx="70">
                  <c:v>270.56602995234306</c:v>
                </c:pt>
                <c:pt idx="71">
                  <c:v>263.88573087067499</c:v>
                </c:pt>
                <c:pt idx="72">
                  <c:v>257.37036896101023</c:v>
                </c:pt>
                <c:pt idx="73">
                  <c:v>251.01587191006243</c:v>
                </c:pt>
                <c:pt idx="74">
                  <c:v>244.81826795031819</c:v>
                </c:pt>
                <c:pt idx="75">
                  <c:v>238.77368337755362</c:v>
                </c:pt>
                <c:pt idx="76">
                  <c:v>232.87834012964279</c:v>
                </c:pt>
                <c:pt idx="77">
                  <c:v>227.12855342514601</c:v>
                </c:pt>
                <c:pt idx="78">
                  <c:v>221.52072946020166</c:v>
                </c:pt>
                <c:pt idx="79">
                  <c:v>216.05136316228129</c:v>
                </c:pt>
                <c:pt idx="80">
                  <c:v>210.71703599940597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B601-D840-9B3E-31249966E3A3}"/>
            </c:ext>
          </c:extLst>
        </c:ser>
        <c:ser>
          <c:idx val="5"/>
          <c:order val="5"/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'incomati_X-sec'!$B$4:$B$84</c:f>
              <c:numCache>
                <c:formatCode>General</c:formatCode>
                <c:ptCount val="8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41000</c:v>
                </c:pt>
                <c:pt idx="42">
                  <c:v>42000</c:v>
                </c:pt>
                <c:pt idx="43">
                  <c:v>43000</c:v>
                </c:pt>
                <c:pt idx="44">
                  <c:v>44000</c:v>
                </c:pt>
                <c:pt idx="45">
                  <c:v>45000</c:v>
                </c:pt>
                <c:pt idx="46">
                  <c:v>46000</c:v>
                </c:pt>
                <c:pt idx="47">
                  <c:v>47000</c:v>
                </c:pt>
                <c:pt idx="48">
                  <c:v>48000</c:v>
                </c:pt>
                <c:pt idx="49">
                  <c:v>49000</c:v>
                </c:pt>
                <c:pt idx="50">
                  <c:v>50000</c:v>
                </c:pt>
                <c:pt idx="51">
                  <c:v>51000</c:v>
                </c:pt>
                <c:pt idx="52">
                  <c:v>52000</c:v>
                </c:pt>
                <c:pt idx="53">
                  <c:v>53000</c:v>
                </c:pt>
                <c:pt idx="54">
                  <c:v>54000</c:v>
                </c:pt>
                <c:pt idx="55">
                  <c:v>55000</c:v>
                </c:pt>
                <c:pt idx="56">
                  <c:v>56000</c:v>
                </c:pt>
                <c:pt idx="57">
                  <c:v>57000</c:v>
                </c:pt>
                <c:pt idx="58">
                  <c:v>58000</c:v>
                </c:pt>
                <c:pt idx="59">
                  <c:v>59000</c:v>
                </c:pt>
                <c:pt idx="60">
                  <c:v>60000</c:v>
                </c:pt>
                <c:pt idx="61">
                  <c:v>61000</c:v>
                </c:pt>
                <c:pt idx="62">
                  <c:v>62000</c:v>
                </c:pt>
                <c:pt idx="63">
                  <c:v>63000</c:v>
                </c:pt>
                <c:pt idx="64">
                  <c:v>64000</c:v>
                </c:pt>
                <c:pt idx="65">
                  <c:v>65000</c:v>
                </c:pt>
                <c:pt idx="66">
                  <c:v>66000</c:v>
                </c:pt>
                <c:pt idx="67">
                  <c:v>67000</c:v>
                </c:pt>
                <c:pt idx="68">
                  <c:v>68000</c:v>
                </c:pt>
                <c:pt idx="69">
                  <c:v>69000</c:v>
                </c:pt>
                <c:pt idx="70">
                  <c:v>70000</c:v>
                </c:pt>
                <c:pt idx="71">
                  <c:v>71000</c:v>
                </c:pt>
                <c:pt idx="72">
                  <c:v>72000</c:v>
                </c:pt>
                <c:pt idx="73">
                  <c:v>73000</c:v>
                </c:pt>
                <c:pt idx="74">
                  <c:v>74000</c:v>
                </c:pt>
                <c:pt idx="75">
                  <c:v>75000</c:v>
                </c:pt>
                <c:pt idx="76">
                  <c:v>76000</c:v>
                </c:pt>
                <c:pt idx="77">
                  <c:v>77000</c:v>
                </c:pt>
                <c:pt idx="78">
                  <c:v>78000</c:v>
                </c:pt>
                <c:pt idx="79">
                  <c:v>79000</c:v>
                </c:pt>
                <c:pt idx="80">
                  <c:v>80000</c:v>
                </c:pt>
              </c:numCache>
            </c:numRef>
          </c:xVal>
          <c:yVal>
            <c:numRef>
              <c:f>'incomati_X-sec'!$H$4:$H$84</c:f>
              <c:numCache>
                <c:formatCode>0.00</c:formatCode>
                <c:ptCount val="81"/>
                <c:pt idx="0">
                  <c:v>2</c:v>
                </c:pt>
                <c:pt idx="1">
                  <c:v>2.0463625417769977</c:v>
                </c:pt>
                <c:pt idx="2">
                  <c:v>2.0937998261940063</c:v>
                </c:pt>
                <c:pt idx="3">
                  <c:v>2.1423367671513018</c:v>
                </c:pt>
                <c:pt idx="4">
                  <c:v>2.1919988560850259</c:v>
                </c:pt>
                <c:pt idx="5">
                  <c:v>2.2428121753552124</c:v>
                </c:pt>
                <c:pt idx="6">
                  <c:v>2.2948034119441441</c:v>
                </c:pt>
                <c:pt idx="7">
                  <c:v>2.3479998714722723</c:v>
                </c:pt>
                <c:pt idx="8">
                  <c:v>2.4024294925390315</c:v>
                </c:pt>
                <c:pt idx="9">
                  <c:v>2.4581208613960976</c:v>
                </c:pt>
                <c:pt idx="10">
                  <c:v>2.51510322696079</c:v>
                </c:pt>
                <c:pt idx="11">
                  <c:v>2.573406516177505</c:v>
                </c:pt>
                <c:pt idx="12">
                  <c:v>2.6330613497352431</c:v>
                </c:pt>
                <c:pt idx="13">
                  <c:v>2.694099058149491</c:v>
                </c:pt>
                <c:pt idx="14">
                  <c:v>2.7565516982169043</c:v>
                </c:pt>
                <c:pt idx="15">
                  <c:v>2.8204520698514215</c:v>
                </c:pt>
                <c:pt idx="16">
                  <c:v>2.8206521739130435</c:v>
                </c:pt>
                <c:pt idx="17">
                  <c:v>2.8206521739130435</c:v>
                </c:pt>
                <c:pt idx="18">
                  <c:v>2.8206521739130435</c:v>
                </c:pt>
                <c:pt idx="19">
                  <c:v>2.8206521739130439</c:v>
                </c:pt>
                <c:pt idx="20">
                  <c:v>2.8206521739130435</c:v>
                </c:pt>
                <c:pt idx="21">
                  <c:v>2.8206521739130435</c:v>
                </c:pt>
                <c:pt idx="22">
                  <c:v>2.8206521739130439</c:v>
                </c:pt>
                <c:pt idx="23">
                  <c:v>2.8206521739130435</c:v>
                </c:pt>
                <c:pt idx="24">
                  <c:v>2.8206521739130435</c:v>
                </c:pt>
                <c:pt idx="25">
                  <c:v>2.8206521739130439</c:v>
                </c:pt>
                <c:pt idx="26">
                  <c:v>2.8206521739130435</c:v>
                </c:pt>
                <c:pt idx="27">
                  <c:v>2.8206521739130439</c:v>
                </c:pt>
                <c:pt idx="28">
                  <c:v>2.820652173913043</c:v>
                </c:pt>
                <c:pt idx="29">
                  <c:v>2.8206521739130435</c:v>
                </c:pt>
                <c:pt idx="30">
                  <c:v>2.8206521739130435</c:v>
                </c:pt>
                <c:pt idx="31">
                  <c:v>2.8206521739130439</c:v>
                </c:pt>
                <c:pt idx="32">
                  <c:v>2.820652173913043</c:v>
                </c:pt>
                <c:pt idx="33">
                  <c:v>2.8206521739130435</c:v>
                </c:pt>
                <c:pt idx="34">
                  <c:v>2.8206521739130435</c:v>
                </c:pt>
                <c:pt idx="35">
                  <c:v>2.8206521739130435</c:v>
                </c:pt>
                <c:pt idx="36">
                  <c:v>2.8206521739130439</c:v>
                </c:pt>
                <c:pt idx="37">
                  <c:v>2.8206521739130435</c:v>
                </c:pt>
                <c:pt idx="38">
                  <c:v>2.8206521739130435</c:v>
                </c:pt>
                <c:pt idx="39">
                  <c:v>2.8206521739130435</c:v>
                </c:pt>
                <c:pt idx="40">
                  <c:v>2.8206521739130435</c:v>
                </c:pt>
                <c:pt idx="41">
                  <c:v>2.8206521739130435</c:v>
                </c:pt>
                <c:pt idx="42">
                  <c:v>2.8206521739130439</c:v>
                </c:pt>
                <c:pt idx="43">
                  <c:v>2.8206521739130435</c:v>
                </c:pt>
                <c:pt idx="44">
                  <c:v>2.8206521739130435</c:v>
                </c:pt>
                <c:pt idx="45">
                  <c:v>2.8206521739130435</c:v>
                </c:pt>
                <c:pt idx="46">
                  <c:v>2.8206521739130435</c:v>
                </c:pt>
                <c:pt idx="47">
                  <c:v>2.8206521739130435</c:v>
                </c:pt>
                <c:pt idx="48">
                  <c:v>2.8206521739130439</c:v>
                </c:pt>
                <c:pt idx="49">
                  <c:v>2.8206521739130435</c:v>
                </c:pt>
                <c:pt idx="50">
                  <c:v>2.8206521739130435</c:v>
                </c:pt>
                <c:pt idx="51">
                  <c:v>2.8206521739130435</c:v>
                </c:pt>
                <c:pt idx="52">
                  <c:v>2.8206521739130435</c:v>
                </c:pt>
                <c:pt idx="53">
                  <c:v>2.8206521739130439</c:v>
                </c:pt>
                <c:pt idx="54">
                  <c:v>2.820652173913043</c:v>
                </c:pt>
                <c:pt idx="55">
                  <c:v>2.8206521739130439</c:v>
                </c:pt>
                <c:pt idx="56">
                  <c:v>2.8206521739130435</c:v>
                </c:pt>
                <c:pt idx="57">
                  <c:v>2.8206521739130435</c:v>
                </c:pt>
                <c:pt idx="58">
                  <c:v>2.820652173913043</c:v>
                </c:pt>
                <c:pt idx="59">
                  <c:v>2.8206521739130435</c:v>
                </c:pt>
                <c:pt idx="60">
                  <c:v>2.8206521739130439</c:v>
                </c:pt>
                <c:pt idx="61">
                  <c:v>2.8206521739130435</c:v>
                </c:pt>
                <c:pt idx="62">
                  <c:v>2.8206521739130435</c:v>
                </c:pt>
                <c:pt idx="63">
                  <c:v>2.8206521739130435</c:v>
                </c:pt>
                <c:pt idx="64">
                  <c:v>2.8206521739130435</c:v>
                </c:pt>
                <c:pt idx="65">
                  <c:v>2.8206521739130435</c:v>
                </c:pt>
                <c:pt idx="66">
                  <c:v>2.8206521739130435</c:v>
                </c:pt>
                <c:pt idx="67">
                  <c:v>2.8206521739130435</c:v>
                </c:pt>
                <c:pt idx="68">
                  <c:v>2.8206521739130435</c:v>
                </c:pt>
                <c:pt idx="69">
                  <c:v>2.8206521739130435</c:v>
                </c:pt>
                <c:pt idx="70">
                  <c:v>2.820652173913043</c:v>
                </c:pt>
                <c:pt idx="71">
                  <c:v>2.8206521739130439</c:v>
                </c:pt>
                <c:pt idx="72">
                  <c:v>2.8206521739130435</c:v>
                </c:pt>
                <c:pt idx="73">
                  <c:v>2.8206521739130439</c:v>
                </c:pt>
                <c:pt idx="74">
                  <c:v>2.8206521739130435</c:v>
                </c:pt>
                <c:pt idx="75">
                  <c:v>2.8206521739130435</c:v>
                </c:pt>
                <c:pt idx="76">
                  <c:v>2.8206521739130435</c:v>
                </c:pt>
                <c:pt idx="77">
                  <c:v>2.8206521739130435</c:v>
                </c:pt>
                <c:pt idx="78">
                  <c:v>2.8206521739130435</c:v>
                </c:pt>
                <c:pt idx="79">
                  <c:v>2.8206521739130435</c:v>
                </c:pt>
                <c:pt idx="80">
                  <c:v>2.8206521739130435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B601-D840-9B3E-31249966E3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40182776"/>
        <c:axId val="2140188296"/>
      </c:scatterChart>
      <c:valAx>
        <c:axId val="2140182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40188296"/>
        <c:crosses val="autoZero"/>
        <c:crossBetween val="midCat"/>
      </c:valAx>
      <c:valAx>
        <c:axId val="2140188296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40182776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Solo </a:t>
            </a:r>
            <a:r>
              <a:rPr lang="en-US"/>
              <a:t>Estuary</a:t>
            </a:r>
          </a:p>
        </c:rich>
      </c:tx>
      <c:layout>
        <c:manualLayout>
          <c:xMode val="edge"/>
          <c:yMode val="edge"/>
          <c:x val="0.242091123224981"/>
          <c:y val="2.70727436093936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362020773044399"/>
          <c:y val="0.189859161334722"/>
          <c:w val="0.65549731924535104"/>
          <c:h val="0.651058270705409"/>
        </c:manualLayout>
      </c:layout>
      <c:scatterChart>
        <c:scatterStyle val="lineMarker"/>
        <c:varyColors val="0"/>
        <c:ser>
          <c:idx val="0"/>
          <c:order val="0"/>
          <c:tx>
            <c:strRef>
              <c:f>'Solo_X-sec'!$C$3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xVal>
            <c:numRef>
              <c:f>'Solo_X-sec'!$B$4:$B$24</c:f>
              <c:numCache>
                <c:formatCode>General</c:formatCode>
                <c:ptCount val="21"/>
                <c:pt idx="0">
                  <c:v>0</c:v>
                </c:pt>
                <c:pt idx="1">
                  <c:v>5065</c:v>
                </c:pt>
                <c:pt idx="2">
                  <c:v>9904</c:v>
                </c:pt>
                <c:pt idx="3">
                  <c:v>14891</c:v>
                </c:pt>
                <c:pt idx="4">
                  <c:v>20018</c:v>
                </c:pt>
                <c:pt idx="5">
                  <c:v>25119</c:v>
                </c:pt>
                <c:pt idx="6">
                  <c:v>30083</c:v>
                </c:pt>
                <c:pt idx="7">
                  <c:v>35220</c:v>
                </c:pt>
                <c:pt idx="8">
                  <c:v>40052</c:v>
                </c:pt>
                <c:pt idx="9">
                  <c:v>45033</c:v>
                </c:pt>
                <c:pt idx="10">
                  <c:v>50023</c:v>
                </c:pt>
                <c:pt idx="11">
                  <c:v>55002</c:v>
                </c:pt>
                <c:pt idx="12">
                  <c:v>60140</c:v>
                </c:pt>
                <c:pt idx="13">
                  <c:v>65134</c:v>
                </c:pt>
                <c:pt idx="14">
                  <c:v>70122</c:v>
                </c:pt>
                <c:pt idx="15">
                  <c:v>75080</c:v>
                </c:pt>
                <c:pt idx="16">
                  <c:v>80103</c:v>
                </c:pt>
                <c:pt idx="17">
                  <c:v>85054</c:v>
                </c:pt>
                <c:pt idx="18">
                  <c:v>90031</c:v>
                </c:pt>
                <c:pt idx="19">
                  <c:v>95018</c:v>
                </c:pt>
                <c:pt idx="20">
                  <c:v>99852</c:v>
                </c:pt>
              </c:numCache>
            </c:numRef>
          </c:xVal>
          <c:yVal>
            <c:numRef>
              <c:f>'Solo_X-sec'!$C$4:$C$24</c:f>
              <c:numCache>
                <c:formatCode>General</c:formatCode>
                <c:ptCount val="21"/>
                <c:pt idx="0">
                  <c:v>1887</c:v>
                </c:pt>
                <c:pt idx="1">
                  <c:v>1919</c:v>
                </c:pt>
                <c:pt idx="2">
                  <c:v>1888</c:v>
                </c:pt>
                <c:pt idx="3">
                  <c:v>1898</c:v>
                </c:pt>
                <c:pt idx="4">
                  <c:v>1887</c:v>
                </c:pt>
                <c:pt idx="5">
                  <c:v>1681</c:v>
                </c:pt>
                <c:pt idx="6">
                  <c:v>1531</c:v>
                </c:pt>
                <c:pt idx="7">
                  <c:v>1591</c:v>
                </c:pt>
                <c:pt idx="8">
                  <c:v>1515</c:v>
                </c:pt>
                <c:pt idx="9">
                  <c:v>1490</c:v>
                </c:pt>
                <c:pt idx="10">
                  <c:v>1515</c:v>
                </c:pt>
                <c:pt idx="11">
                  <c:v>1474</c:v>
                </c:pt>
                <c:pt idx="12">
                  <c:v>1531</c:v>
                </c:pt>
                <c:pt idx="13">
                  <c:v>1591</c:v>
                </c:pt>
                <c:pt idx="14">
                  <c:v>1600</c:v>
                </c:pt>
                <c:pt idx="15">
                  <c:v>1426</c:v>
                </c:pt>
                <c:pt idx="16">
                  <c:v>1672</c:v>
                </c:pt>
                <c:pt idx="17">
                  <c:v>1442</c:v>
                </c:pt>
                <c:pt idx="18">
                  <c:v>1387</c:v>
                </c:pt>
                <c:pt idx="19">
                  <c:v>1395</c:v>
                </c:pt>
                <c:pt idx="20">
                  <c:v>1342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038-AA47-AC1E-191CACF4EF8C}"/>
            </c:ext>
          </c:extLst>
        </c:ser>
        <c:ser>
          <c:idx val="1"/>
          <c:order val="1"/>
          <c:tx>
            <c:strRef>
              <c:f>'Solo_X-sec'!$D$3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'Solo_X-sec'!$B$4:$B$24</c:f>
              <c:numCache>
                <c:formatCode>General</c:formatCode>
                <c:ptCount val="21"/>
                <c:pt idx="0">
                  <c:v>0</c:v>
                </c:pt>
                <c:pt idx="1">
                  <c:v>5065</c:v>
                </c:pt>
                <c:pt idx="2">
                  <c:v>9904</c:v>
                </c:pt>
                <c:pt idx="3">
                  <c:v>14891</c:v>
                </c:pt>
                <c:pt idx="4">
                  <c:v>20018</c:v>
                </c:pt>
                <c:pt idx="5">
                  <c:v>25119</c:v>
                </c:pt>
                <c:pt idx="6">
                  <c:v>30083</c:v>
                </c:pt>
                <c:pt idx="7">
                  <c:v>35220</c:v>
                </c:pt>
                <c:pt idx="8">
                  <c:v>40052</c:v>
                </c:pt>
                <c:pt idx="9">
                  <c:v>45033</c:v>
                </c:pt>
                <c:pt idx="10">
                  <c:v>50023</c:v>
                </c:pt>
                <c:pt idx="11">
                  <c:v>55002</c:v>
                </c:pt>
                <c:pt idx="12">
                  <c:v>60140</c:v>
                </c:pt>
                <c:pt idx="13">
                  <c:v>65134</c:v>
                </c:pt>
                <c:pt idx="14">
                  <c:v>70122</c:v>
                </c:pt>
                <c:pt idx="15">
                  <c:v>75080</c:v>
                </c:pt>
                <c:pt idx="16">
                  <c:v>80103</c:v>
                </c:pt>
                <c:pt idx="17">
                  <c:v>85054</c:v>
                </c:pt>
                <c:pt idx="18">
                  <c:v>90031</c:v>
                </c:pt>
                <c:pt idx="19">
                  <c:v>95018</c:v>
                </c:pt>
                <c:pt idx="20">
                  <c:v>99852</c:v>
                </c:pt>
              </c:numCache>
            </c:numRef>
          </c:xVal>
          <c:yVal>
            <c:numRef>
              <c:f>'Solo_X-sec'!$D$4:$D$24</c:f>
              <c:numCache>
                <c:formatCode>General</c:formatCode>
                <c:ptCount val="21"/>
                <c:pt idx="0">
                  <c:v>198</c:v>
                </c:pt>
                <c:pt idx="1">
                  <c:v>199</c:v>
                </c:pt>
                <c:pt idx="2">
                  <c:v>198</c:v>
                </c:pt>
                <c:pt idx="3">
                  <c:v>197</c:v>
                </c:pt>
                <c:pt idx="4">
                  <c:v>198</c:v>
                </c:pt>
                <c:pt idx="5">
                  <c:v>176</c:v>
                </c:pt>
                <c:pt idx="6">
                  <c:v>194</c:v>
                </c:pt>
                <c:pt idx="7">
                  <c:v>175</c:v>
                </c:pt>
                <c:pt idx="8">
                  <c:v>190</c:v>
                </c:pt>
                <c:pt idx="9">
                  <c:v>180</c:v>
                </c:pt>
                <c:pt idx="10">
                  <c:v>175</c:v>
                </c:pt>
                <c:pt idx="11">
                  <c:v>160</c:v>
                </c:pt>
                <c:pt idx="12">
                  <c:v>157</c:v>
                </c:pt>
                <c:pt idx="13">
                  <c:v>155</c:v>
                </c:pt>
                <c:pt idx="14">
                  <c:v>150</c:v>
                </c:pt>
                <c:pt idx="15">
                  <c:v>148</c:v>
                </c:pt>
                <c:pt idx="16">
                  <c:v>147</c:v>
                </c:pt>
                <c:pt idx="17">
                  <c:v>146</c:v>
                </c:pt>
                <c:pt idx="18">
                  <c:v>152</c:v>
                </c:pt>
                <c:pt idx="19">
                  <c:v>156</c:v>
                </c:pt>
                <c:pt idx="20">
                  <c:v>135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038-AA47-AC1E-191CACF4EF8C}"/>
            </c:ext>
          </c:extLst>
        </c:ser>
        <c:ser>
          <c:idx val="2"/>
          <c:order val="2"/>
          <c:tx>
            <c:strRef>
              <c:f>'Solo_X-sec'!$E$3</c:f>
              <c:strCache>
                <c:ptCount val="1"/>
                <c:pt idx="0">
                  <c:v>Depth, h (m)</c:v>
                </c:pt>
              </c:strCache>
            </c:strRef>
          </c:tx>
          <c:spPr>
            <a:ln w="28575">
              <a:noFill/>
            </a:ln>
          </c:spPr>
          <c:xVal>
            <c:numRef>
              <c:f>'Solo_X-sec'!$B$4:$B$24</c:f>
              <c:numCache>
                <c:formatCode>General</c:formatCode>
                <c:ptCount val="21"/>
                <c:pt idx="0">
                  <c:v>0</c:v>
                </c:pt>
                <c:pt idx="1">
                  <c:v>5065</c:v>
                </c:pt>
                <c:pt idx="2">
                  <c:v>9904</c:v>
                </c:pt>
                <c:pt idx="3">
                  <c:v>14891</c:v>
                </c:pt>
                <c:pt idx="4">
                  <c:v>20018</c:v>
                </c:pt>
                <c:pt idx="5">
                  <c:v>25119</c:v>
                </c:pt>
                <c:pt idx="6">
                  <c:v>30083</c:v>
                </c:pt>
                <c:pt idx="7">
                  <c:v>35220</c:v>
                </c:pt>
                <c:pt idx="8">
                  <c:v>40052</c:v>
                </c:pt>
                <c:pt idx="9">
                  <c:v>45033</c:v>
                </c:pt>
                <c:pt idx="10">
                  <c:v>50023</c:v>
                </c:pt>
                <c:pt idx="11">
                  <c:v>55002</c:v>
                </c:pt>
                <c:pt idx="12">
                  <c:v>60140</c:v>
                </c:pt>
                <c:pt idx="13">
                  <c:v>65134</c:v>
                </c:pt>
                <c:pt idx="14">
                  <c:v>70122</c:v>
                </c:pt>
                <c:pt idx="15">
                  <c:v>75080</c:v>
                </c:pt>
                <c:pt idx="16">
                  <c:v>80103</c:v>
                </c:pt>
                <c:pt idx="17">
                  <c:v>85054</c:v>
                </c:pt>
                <c:pt idx="18">
                  <c:v>90031</c:v>
                </c:pt>
                <c:pt idx="19">
                  <c:v>95018</c:v>
                </c:pt>
                <c:pt idx="20">
                  <c:v>99852</c:v>
                </c:pt>
              </c:numCache>
            </c:numRef>
          </c:xVal>
          <c:yVal>
            <c:numRef>
              <c:f>'Solo_X-sec'!$E$4:$E$24</c:f>
              <c:numCache>
                <c:formatCode>0.00</c:formatCode>
                <c:ptCount val="21"/>
                <c:pt idx="0">
                  <c:v>9.5303030303030312</c:v>
                </c:pt>
                <c:pt idx="1">
                  <c:v>9.6432160804020093</c:v>
                </c:pt>
                <c:pt idx="2">
                  <c:v>9.5353535353535346</c:v>
                </c:pt>
                <c:pt idx="3">
                  <c:v>9.6345177664974617</c:v>
                </c:pt>
                <c:pt idx="4">
                  <c:v>9.5303030303030312</c:v>
                </c:pt>
                <c:pt idx="5">
                  <c:v>9.5511363636363633</c:v>
                </c:pt>
                <c:pt idx="6">
                  <c:v>7.891752577319588</c:v>
                </c:pt>
                <c:pt idx="7">
                  <c:v>9.0914285714285707</c:v>
                </c:pt>
                <c:pt idx="8">
                  <c:v>7.9736842105263159</c:v>
                </c:pt>
                <c:pt idx="9">
                  <c:v>8.2777777777777786</c:v>
                </c:pt>
                <c:pt idx="10">
                  <c:v>8.6571428571428566</c:v>
                </c:pt>
                <c:pt idx="11">
                  <c:v>9.2125000000000004</c:v>
                </c:pt>
                <c:pt idx="12">
                  <c:v>9.7515923566878975</c:v>
                </c:pt>
                <c:pt idx="13">
                  <c:v>10.264516129032257</c:v>
                </c:pt>
                <c:pt idx="14">
                  <c:v>10.666666666666666</c:v>
                </c:pt>
                <c:pt idx="15">
                  <c:v>9.6351351351351351</c:v>
                </c:pt>
                <c:pt idx="16">
                  <c:v>11.374149659863946</c:v>
                </c:pt>
                <c:pt idx="17">
                  <c:v>9.8767123287671232</c:v>
                </c:pt>
                <c:pt idx="18">
                  <c:v>9.125</c:v>
                </c:pt>
                <c:pt idx="19">
                  <c:v>8.9423076923076916</c:v>
                </c:pt>
                <c:pt idx="20">
                  <c:v>9.9407407407407415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038-AA47-AC1E-191CACF4EF8C}"/>
            </c:ext>
          </c:extLst>
        </c:ser>
        <c:ser>
          <c:idx val="3"/>
          <c:order val="3"/>
          <c:tx>
            <c:strRef>
              <c:f>'Solo_X-sec'!$G$3</c:f>
              <c:strCache>
                <c:ptCount val="1"/>
                <c:pt idx="0">
                  <c:v>Fit Width</c:v>
                </c:pt>
              </c:strCache>
            </c:strRef>
          </c:tx>
          <c:spPr>
            <a:ln w="28575">
              <a:solidFill>
                <a:srgbClr val="9B3937"/>
              </a:solidFill>
            </a:ln>
          </c:spPr>
          <c:marker>
            <c:symbol val="none"/>
          </c:marker>
          <c:xVal>
            <c:numRef>
              <c:f>'Solo_X-sec'!$B$4:$B$24</c:f>
              <c:numCache>
                <c:formatCode>General</c:formatCode>
                <c:ptCount val="21"/>
                <c:pt idx="0">
                  <c:v>0</c:v>
                </c:pt>
                <c:pt idx="1">
                  <c:v>5065</c:v>
                </c:pt>
                <c:pt idx="2">
                  <c:v>9904</c:v>
                </c:pt>
                <c:pt idx="3">
                  <c:v>14891</c:v>
                </c:pt>
                <c:pt idx="4">
                  <c:v>20018</c:v>
                </c:pt>
                <c:pt idx="5">
                  <c:v>25119</c:v>
                </c:pt>
                <c:pt idx="6">
                  <c:v>30083</c:v>
                </c:pt>
                <c:pt idx="7">
                  <c:v>35220</c:v>
                </c:pt>
                <c:pt idx="8">
                  <c:v>40052</c:v>
                </c:pt>
                <c:pt idx="9">
                  <c:v>45033</c:v>
                </c:pt>
                <c:pt idx="10">
                  <c:v>50023</c:v>
                </c:pt>
                <c:pt idx="11">
                  <c:v>55002</c:v>
                </c:pt>
                <c:pt idx="12">
                  <c:v>60140</c:v>
                </c:pt>
                <c:pt idx="13">
                  <c:v>65134</c:v>
                </c:pt>
                <c:pt idx="14">
                  <c:v>70122</c:v>
                </c:pt>
                <c:pt idx="15">
                  <c:v>75080</c:v>
                </c:pt>
                <c:pt idx="16">
                  <c:v>80103</c:v>
                </c:pt>
                <c:pt idx="17">
                  <c:v>85054</c:v>
                </c:pt>
                <c:pt idx="18">
                  <c:v>90031</c:v>
                </c:pt>
                <c:pt idx="19">
                  <c:v>95018</c:v>
                </c:pt>
                <c:pt idx="20">
                  <c:v>99852</c:v>
                </c:pt>
              </c:numCache>
            </c:numRef>
          </c:xVal>
          <c:yVal>
            <c:numRef>
              <c:f>'Solo_X-sec'!$G$4:$G$24</c:f>
              <c:numCache>
                <c:formatCode>0</c:formatCode>
                <c:ptCount val="21"/>
                <c:pt idx="0">
                  <c:v>225</c:v>
                </c:pt>
                <c:pt idx="1">
                  <c:v>220.01349772804977</c:v>
                </c:pt>
                <c:pt idx="2">
                  <c:v>215.35275259001048</c:v>
                </c:pt>
                <c:pt idx="3">
                  <c:v>210.65274547167107</c:v>
                </c:pt>
                <c:pt idx="4">
                  <c:v>205.92770919557381</c:v>
                </c:pt>
                <c:pt idx="5">
                  <c:v>201.33181835373804</c:v>
                </c:pt>
                <c:pt idx="6">
                  <c:v>196.95785714579716</c:v>
                </c:pt>
                <c:pt idx="7">
                  <c:v>192.53148412295067</c:v>
                </c:pt>
                <c:pt idx="8">
                  <c:v>188.45875249085162</c:v>
                </c:pt>
                <c:pt idx="9">
                  <c:v>184.35059279264013</c:v>
                </c:pt>
                <c:pt idx="10">
                  <c:v>180.32480450077202</c:v>
                </c:pt>
                <c:pt idx="11">
                  <c:v>176.3955154778719</c:v>
                </c:pt>
                <c:pt idx="12">
                  <c:v>172.43049151278012</c:v>
                </c:pt>
                <c:pt idx="13">
                  <c:v>168.66202532106115</c:v>
                </c:pt>
                <c:pt idx="14">
                  <c:v>164.98029885966795</c:v>
                </c:pt>
                <c:pt idx="15">
                  <c:v>161.40036427828085</c:v>
                </c:pt>
                <c:pt idx="16">
                  <c:v>157.85270464134103</c:v>
                </c:pt>
                <c:pt idx="17">
                  <c:v>154.43221612132487</c:v>
                </c:pt>
                <c:pt idx="18">
                  <c:v>151.06846513835231</c:v>
                </c:pt>
                <c:pt idx="19">
                  <c:v>147.77144268116268</c:v>
                </c:pt>
                <c:pt idx="20">
                  <c:v>144.64426646720156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038-AA47-AC1E-191CACF4EF8C}"/>
            </c:ext>
          </c:extLst>
        </c:ser>
        <c:ser>
          <c:idx val="4"/>
          <c:order val="4"/>
          <c:tx>
            <c:strRef>
              <c:f>'Solo_X-sec'!$F$3</c:f>
              <c:strCache>
                <c:ptCount val="1"/>
                <c:pt idx="0">
                  <c:v>Fit Area</c:v>
                </c:pt>
              </c:strCache>
            </c:strRef>
          </c:tx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'Solo_X-sec'!$B$4:$B$24</c:f>
              <c:numCache>
                <c:formatCode>General</c:formatCode>
                <c:ptCount val="21"/>
                <c:pt idx="0">
                  <c:v>0</c:v>
                </c:pt>
                <c:pt idx="1">
                  <c:v>5065</c:v>
                </c:pt>
                <c:pt idx="2">
                  <c:v>9904</c:v>
                </c:pt>
                <c:pt idx="3">
                  <c:v>14891</c:v>
                </c:pt>
                <c:pt idx="4">
                  <c:v>20018</c:v>
                </c:pt>
                <c:pt idx="5">
                  <c:v>25119</c:v>
                </c:pt>
                <c:pt idx="6">
                  <c:v>30083</c:v>
                </c:pt>
                <c:pt idx="7">
                  <c:v>35220</c:v>
                </c:pt>
                <c:pt idx="8">
                  <c:v>40052</c:v>
                </c:pt>
                <c:pt idx="9">
                  <c:v>45033</c:v>
                </c:pt>
                <c:pt idx="10">
                  <c:v>50023</c:v>
                </c:pt>
                <c:pt idx="11">
                  <c:v>55002</c:v>
                </c:pt>
                <c:pt idx="12">
                  <c:v>60140</c:v>
                </c:pt>
                <c:pt idx="13">
                  <c:v>65134</c:v>
                </c:pt>
                <c:pt idx="14">
                  <c:v>70122</c:v>
                </c:pt>
                <c:pt idx="15">
                  <c:v>75080</c:v>
                </c:pt>
                <c:pt idx="16">
                  <c:v>80103</c:v>
                </c:pt>
                <c:pt idx="17">
                  <c:v>85054</c:v>
                </c:pt>
                <c:pt idx="18">
                  <c:v>90031</c:v>
                </c:pt>
                <c:pt idx="19">
                  <c:v>95018</c:v>
                </c:pt>
                <c:pt idx="20">
                  <c:v>99852</c:v>
                </c:pt>
              </c:numCache>
            </c:numRef>
          </c:xVal>
          <c:yVal>
            <c:numRef>
              <c:f>'Solo_X-sec'!$F$4:$F$24</c:f>
              <c:numCache>
                <c:formatCode>0</c:formatCode>
                <c:ptCount val="21"/>
                <c:pt idx="0">
                  <c:v>2070</c:v>
                </c:pt>
                <c:pt idx="1">
                  <c:v>2024.124179098058</c:v>
                </c:pt>
                <c:pt idx="2">
                  <c:v>1981.2453238280964</c:v>
                </c:pt>
                <c:pt idx="3">
                  <c:v>1938.0052583393738</c:v>
                </c:pt>
                <c:pt idx="4">
                  <c:v>1894.5349245992791</c:v>
                </c:pt>
                <c:pt idx="5">
                  <c:v>1852.2527288543899</c:v>
                </c:pt>
                <c:pt idx="6">
                  <c:v>1812.0122857413337</c:v>
                </c:pt>
                <c:pt idx="7">
                  <c:v>1771.2896539311462</c:v>
                </c:pt>
                <c:pt idx="8">
                  <c:v>1733.820522915835</c:v>
                </c:pt>
                <c:pt idx="9">
                  <c:v>1696.0254536922891</c:v>
                </c:pt>
                <c:pt idx="10">
                  <c:v>1658.9882014071025</c:v>
                </c:pt>
                <c:pt idx="11">
                  <c:v>1622.8387423964214</c:v>
                </c:pt>
                <c:pt idx="12">
                  <c:v>1586.3605219175772</c:v>
                </c:pt>
                <c:pt idx="13">
                  <c:v>1551.6906329537626</c:v>
                </c:pt>
                <c:pt idx="14">
                  <c:v>1517.8187495089451</c:v>
                </c:pt>
                <c:pt idx="15">
                  <c:v>1484.8833513601837</c:v>
                </c:pt>
                <c:pt idx="16">
                  <c:v>1452.2448827003375</c:v>
                </c:pt>
                <c:pt idx="17">
                  <c:v>1420.7763883161888</c:v>
                </c:pt>
                <c:pt idx="18">
                  <c:v>1389.8298792728413</c:v>
                </c:pt>
                <c:pt idx="19">
                  <c:v>1359.4972726666967</c:v>
                </c:pt>
                <c:pt idx="20">
                  <c:v>1330.7272514982542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038-AA47-AC1E-191CACF4EF8C}"/>
            </c:ext>
          </c:extLst>
        </c:ser>
        <c:ser>
          <c:idx val="5"/>
          <c:order val="5"/>
          <c:tx>
            <c:strRef>
              <c:f>'Solo_X-sec'!$H$3</c:f>
              <c:strCache>
                <c:ptCount val="1"/>
                <c:pt idx="0">
                  <c:v>Fit Depth</c:v>
                </c:pt>
              </c:strCache>
            </c:strRef>
          </c:tx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'Solo_X-sec'!$B$4:$B$24</c:f>
              <c:numCache>
                <c:formatCode>General</c:formatCode>
                <c:ptCount val="21"/>
                <c:pt idx="0">
                  <c:v>0</c:v>
                </c:pt>
                <c:pt idx="1">
                  <c:v>5065</c:v>
                </c:pt>
                <c:pt idx="2">
                  <c:v>9904</c:v>
                </c:pt>
                <c:pt idx="3">
                  <c:v>14891</c:v>
                </c:pt>
                <c:pt idx="4">
                  <c:v>20018</c:v>
                </c:pt>
                <c:pt idx="5">
                  <c:v>25119</c:v>
                </c:pt>
                <c:pt idx="6">
                  <c:v>30083</c:v>
                </c:pt>
                <c:pt idx="7">
                  <c:v>35220</c:v>
                </c:pt>
                <c:pt idx="8">
                  <c:v>40052</c:v>
                </c:pt>
                <c:pt idx="9">
                  <c:v>45033</c:v>
                </c:pt>
                <c:pt idx="10">
                  <c:v>50023</c:v>
                </c:pt>
                <c:pt idx="11">
                  <c:v>55002</c:v>
                </c:pt>
                <c:pt idx="12">
                  <c:v>60140</c:v>
                </c:pt>
                <c:pt idx="13">
                  <c:v>65134</c:v>
                </c:pt>
                <c:pt idx="14">
                  <c:v>70122</c:v>
                </c:pt>
                <c:pt idx="15">
                  <c:v>75080</c:v>
                </c:pt>
                <c:pt idx="16">
                  <c:v>80103</c:v>
                </c:pt>
                <c:pt idx="17">
                  <c:v>85054</c:v>
                </c:pt>
                <c:pt idx="18">
                  <c:v>90031</c:v>
                </c:pt>
                <c:pt idx="19">
                  <c:v>95018</c:v>
                </c:pt>
                <c:pt idx="20">
                  <c:v>99852</c:v>
                </c:pt>
              </c:numCache>
            </c:numRef>
          </c:xVal>
          <c:yVal>
            <c:numRef>
              <c:f>'Solo_X-sec'!$H$4:$H$24</c:f>
              <c:numCache>
                <c:formatCode>0.00</c:formatCode>
                <c:ptCount val="21"/>
                <c:pt idx="0">
                  <c:v>9.1999999999999993</c:v>
                </c:pt>
                <c:pt idx="1">
                  <c:v>9.2000000000000011</c:v>
                </c:pt>
                <c:pt idx="2">
                  <c:v>9.1999999999999993</c:v>
                </c:pt>
                <c:pt idx="3">
                  <c:v>9.1999999999999993</c:v>
                </c:pt>
                <c:pt idx="4">
                  <c:v>9.1999999999999993</c:v>
                </c:pt>
                <c:pt idx="5">
                  <c:v>9.1999999999999993</c:v>
                </c:pt>
                <c:pt idx="6">
                  <c:v>9.1999999999999993</c:v>
                </c:pt>
                <c:pt idx="7">
                  <c:v>9.1999999999999993</c:v>
                </c:pt>
                <c:pt idx="8">
                  <c:v>9.2000000000000011</c:v>
                </c:pt>
                <c:pt idx="9">
                  <c:v>9.1999999999999993</c:v>
                </c:pt>
                <c:pt idx="10">
                  <c:v>9.1999999999999993</c:v>
                </c:pt>
                <c:pt idx="11">
                  <c:v>9.1999999999999993</c:v>
                </c:pt>
                <c:pt idx="12">
                  <c:v>9.2000000000000011</c:v>
                </c:pt>
                <c:pt idx="13">
                  <c:v>9.1999999999999993</c:v>
                </c:pt>
                <c:pt idx="14">
                  <c:v>9.1999999999999993</c:v>
                </c:pt>
                <c:pt idx="15">
                  <c:v>9.1999999999999993</c:v>
                </c:pt>
                <c:pt idx="16">
                  <c:v>9.1999999999999993</c:v>
                </c:pt>
                <c:pt idx="17">
                  <c:v>9.1999999999999993</c:v>
                </c:pt>
                <c:pt idx="18">
                  <c:v>9.1999999999999993</c:v>
                </c:pt>
                <c:pt idx="19">
                  <c:v>9.2000000000000011</c:v>
                </c:pt>
                <c:pt idx="20">
                  <c:v>9.1999999999999993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D038-AA47-AC1E-191CACF4EF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40274552"/>
        <c:axId val="2140280072"/>
      </c:scatterChart>
      <c:valAx>
        <c:axId val="21402745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40280072"/>
        <c:crosses val="autoZero"/>
        <c:crossBetween val="midCat"/>
      </c:valAx>
      <c:valAx>
        <c:axId val="2140280072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40274552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</a:t>
            </a:r>
            <a:r>
              <a:rPr lang="en-US"/>
              <a:t>Eems Estuary</a:t>
            </a:r>
          </a:p>
        </c:rich>
      </c:tx>
      <c:layout>
        <c:manualLayout>
          <c:xMode val="edge"/>
          <c:yMode val="edge"/>
          <c:x val="0.25576633690019501"/>
          <c:y val="2.70727436093936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362020773044399"/>
          <c:y val="0.189859161334722"/>
          <c:w val="0.64182210557013697"/>
          <c:h val="0.60142490742151999"/>
        </c:manualLayout>
      </c:layout>
      <c:scatterChart>
        <c:scatterStyle val="lineMarker"/>
        <c:varyColors val="0"/>
        <c:ser>
          <c:idx val="0"/>
          <c:order val="0"/>
          <c:tx>
            <c:strRef>
              <c:f>'Eems_X-sec'!$C$3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xVal>
            <c:numRef>
              <c:f>'Eems_X-sec'!$B$4:$B$16</c:f>
              <c:numCache>
                <c:formatCode>General</c:formatCode>
                <c:ptCount val="13"/>
                <c:pt idx="0">
                  <c:v>0</c:v>
                </c:pt>
                <c:pt idx="1">
                  <c:v>4970</c:v>
                </c:pt>
                <c:pt idx="2">
                  <c:v>9896</c:v>
                </c:pt>
                <c:pt idx="3">
                  <c:v>13885</c:v>
                </c:pt>
                <c:pt idx="4">
                  <c:v>17402</c:v>
                </c:pt>
                <c:pt idx="5">
                  <c:v>19865</c:v>
                </c:pt>
                <c:pt idx="6">
                  <c:v>22912</c:v>
                </c:pt>
                <c:pt idx="7">
                  <c:v>25960</c:v>
                </c:pt>
                <c:pt idx="8">
                  <c:v>28423</c:v>
                </c:pt>
                <c:pt idx="9">
                  <c:v>30943</c:v>
                </c:pt>
                <c:pt idx="10">
                  <c:v>33992</c:v>
                </c:pt>
                <c:pt idx="11">
                  <c:v>36982</c:v>
                </c:pt>
                <c:pt idx="12">
                  <c:v>38975</c:v>
                </c:pt>
              </c:numCache>
            </c:numRef>
          </c:xVal>
          <c:yVal>
            <c:numRef>
              <c:f>'Eems_X-sec'!$C$4:$C$16</c:f>
              <c:numCache>
                <c:formatCode>General</c:formatCode>
                <c:ptCount val="13"/>
                <c:pt idx="0">
                  <c:v>60258</c:v>
                </c:pt>
                <c:pt idx="1">
                  <c:v>58214</c:v>
                </c:pt>
                <c:pt idx="2">
                  <c:v>56248</c:v>
                </c:pt>
                <c:pt idx="3">
                  <c:v>59719</c:v>
                </c:pt>
                <c:pt idx="4">
                  <c:v>49272</c:v>
                </c:pt>
                <c:pt idx="5">
                  <c:v>44682</c:v>
                </c:pt>
                <c:pt idx="6">
                  <c:v>32892</c:v>
                </c:pt>
                <c:pt idx="7">
                  <c:v>29110</c:v>
                </c:pt>
                <c:pt idx="8">
                  <c:v>25798</c:v>
                </c:pt>
                <c:pt idx="9">
                  <c:v>20848</c:v>
                </c:pt>
                <c:pt idx="10">
                  <c:v>19320</c:v>
                </c:pt>
                <c:pt idx="11">
                  <c:v>17907</c:v>
                </c:pt>
                <c:pt idx="12">
                  <c:v>15525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C86-C149-905C-9972C0547288}"/>
            </c:ext>
          </c:extLst>
        </c:ser>
        <c:ser>
          <c:idx val="1"/>
          <c:order val="1"/>
          <c:tx>
            <c:strRef>
              <c:f>'Eems_X-sec'!$D$3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'Eems_X-sec'!$B$4:$B$16</c:f>
              <c:numCache>
                <c:formatCode>General</c:formatCode>
                <c:ptCount val="13"/>
                <c:pt idx="0">
                  <c:v>0</c:v>
                </c:pt>
                <c:pt idx="1">
                  <c:v>4970</c:v>
                </c:pt>
                <c:pt idx="2">
                  <c:v>9896</c:v>
                </c:pt>
                <c:pt idx="3">
                  <c:v>13885</c:v>
                </c:pt>
                <c:pt idx="4">
                  <c:v>17402</c:v>
                </c:pt>
                <c:pt idx="5">
                  <c:v>19865</c:v>
                </c:pt>
                <c:pt idx="6">
                  <c:v>22912</c:v>
                </c:pt>
                <c:pt idx="7">
                  <c:v>25960</c:v>
                </c:pt>
                <c:pt idx="8">
                  <c:v>28423</c:v>
                </c:pt>
                <c:pt idx="9">
                  <c:v>30943</c:v>
                </c:pt>
                <c:pt idx="10">
                  <c:v>33992</c:v>
                </c:pt>
                <c:pt idx="11">
                  <c:v>36982</c:v>
                </c:pt>
                <c:pt idx="12">
                  <c:v>38975</c:v>
                </c:pt>
              </c:numCache>
            </c:numRef>
          </c:xVal>
          <c:yVal>
            <c:numRef>
              <c:f>'Eems_X-sec'!$D$4:$D$16</c:f>
              <c:numCache>
                <c:formatCode>General</c:formatCode>
                <c:ptCount val="13"/>
                <c:pt idx="0">
                  <c:v>24548</c:v>
                </c:pt>
                <c:pt idx="1">
                  <c:v>21137</c:v>
                </c:pt>
                <c:pt idx="2">
                  <c:v>17788</c:v>
                </c:pt>
                <c:pt idx="3">
                  <c:v>15351</c:v>
                </c:pt>
                <c:pt idx="4">
                  <c:v>12665</c:v>
                </c:pt>
                <c:pt idx="5">
                  <c:v>10967</c:v>
                </c:pt>
                <c:pt idx="6">
                  <c:v>8853</c:v>
                </c:pt>
                <c:pt idx="7">
                  <c:v>7484</c:v>
                </c:pt>
                <c:pt idx="8">
                  <c:v>6333</c:v>
                </c:pt>
                <c:pt idx="9">
                  <c:v>5001</c:v>
                </c:pt>
                <c:pt idx="10">
                  <c:v>4426</c:v>
                </c:pt>
                <c:pt idx="11">
                  <c:v>3741</c:v>
                </c:pt>
                <c:pt idx="12">
                  <c:v>3098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C86-C149-905C-9972C0547288}"/>
            </c:ext>
          </c:extLst>
        </c:ser>
        <c:ser>
          <c:idx val="2"/>
          <c:order val="2"/>
          <c:tx>
            <c:v>Depth, h (m)</c:v>
          </c:tx>
          <c:spPr>
            <a:ln w="28575">
              <a:noFill/>
            </a:ln>
          </c:spPr>
          <c:xVal>
            <c:numRef>
              <c:f>'Eems_X-sec'!$B$4:$B$16</c:f>
              <c:numCache>
                <c:formatCode>General</c:formatCode>
                <c:ptCount val="13"/>
                <c:pt idx="0">
                  <c:v>0</c:v>
                </c:pt>
                <c:pt idx="1">
                  <c:v>4970</c:v>
                </c:pt>
                <c:pt idx="2">
                  <c:v>9896</c:v>
                </c:pt>
                <c:pt idx="3">
                  <c:v>13885</c:v>
                </c:pt>
                <c:pt idx="4">
                  <c:v>17402</c:v>
                </c:pt>
                <c:pt idx="5">
                  <c:v>19865</c:v>
                </c:pt>
                <c:pt idx="6">
                  <c:v>22912</c:v>
                </c:pt>
                <c:pt idx="7">
                  <c:v>25960</c:v>
                </c:pt>
                <c:pt idx="8">
                  <c:v>28423</c:v>
                </c:pt>
                <c:pt idx="9">
                  <c:v>30943</c:v>
                </c:pt>
                <c:pt idx="10">
                  <c:v>33992</c:v>
                </c:pt>
                <c:pt idx="11">
                  <c:v>36982</c:v>
                </c:pt>
                <c:pt idx="12">
                  <c:v>38975</c:v>
                </c:pt>
              </c:numCache>
            </c:numRef>
          </c:xVal>
          <c:yVal>
            <c:numRef>
              <c:f>'Eems_X-sec'!$E$4:$E$16</c:f>
              <c:numCache>
                <c:formatCode>0.00</c:formatCode>
                <c:ptCount val="13"/>
                <c:pt idx="0">
                  <c:v>2.4547009939709956</c:v>
                </c:pt>
                <c:pt idx="1">
                  <c:v>2.7541278327104131</c:v>
                </c:pt>
                <c:pt idx="2">
                  <c:v>3.1621317742298181</c:v>
                </c:pt>
                <c:pt idx="3">
                  <c:v>3.8902351638329749</c:v>
                </c:pt>
                <c:pt idx="4">
                  <c:v>3.8904066324516382</c:v>
                </c:pt>
                <c:pt idx="5">
                  <c:v>4.0742226680040119</c:v>
                </c:pt>
                <c:pt idx="6">
                  <c:v>3.7153507285665874</c:v>
                </c:pt>
                <c:pt idx="7">
                  <c:v>3.889631213254944</c:v>
                </c:pt>
                <c:pt idx="8">
                  <c:v>4.0735828201484292</c:v>
                </c:pt>
                <c:pt idx="9">
                  <c:v>4.1687662467506499</c:v>
                </c:pt>
                <c:pt idx="10">
                  <c:v>4.365115228197018</c:v>
                </c:pt>
                <c:pt idx="11">
                  <c:v>4.7866880513231758</c:v>
                </c:pt>
                <c:pt idx="12">
                  <c:v>5.0112976113621688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C86-C149-905C-9972C0547288}"/>
            </c:ext>
          </c:extLst>
        </c:ser>
        <c:ser>
          <c:idx val="3"/>
          <c:order val="3"/>
          <c:spPr>
            <a:ln w="28575">
              <a:solidFill>
                <a:srgbClr val="9B3937"/>
              </a:solidFill>
            </a:ln>
          </c:spPr>
          <c:marker>
            <c:symbol val="none"/>
          </c:marker>
          <c:xVal>
            <c:numRef>
              <c:f>'Eems_X-sec'!$B$4:$B$16</c:f>
              <c:numCache>
                <c:formatCode>General</c:formatCode>
                <c:ptCount val="13"/>
                <c:pt idx="0">
                  <c:v>0</c:v>
                </c:pt>
                <c:pt idx="1">
                  <c:v>4970</c:v>
                </c:pt>
                <c:pt idx="2">
                  <c:v>9896</c:v>
                </c:pt>
                <c:pt idx="3">
                  <c:v>13885</c:v>
                </c:pt>
                <c:pt idx="4">
                  <c:v>17402</c:v>
                </c:pt>
                <c:pt idx="5">
                  <c:v>19865</c:v>
                </c:pt>
                <c:pt idx="6">
                  <c:v>22912</c:v>
                </c:pt>
                <c:pt idx="7">
                  <c:v>25960</c:v>
                </c:pt>
                <c:pt idx="8">
                  <c:v>28423</c:v>
                </c:pt>
                <c:pt idx="9">
                  <c:v>30943</c:v>
                </c:pt>
                <c:pt idx="10">
                  <c:v>33992</c:v>
                </c:pt>
                <c:pt idx="11">
                  <c:v>36982</c:v>
                </c:pt>
                <c:pt idx="12">
                  <c:v>38975</c:v>
                </c:pt>
              </c:numCache>
            </c:numRef>
          </c:xVal>
          <c:yVal>
            <c:numRef>
              <c:f>'Eems_X-sec'!$G$4:$G$16</c:f>
              <c:numCache>
                <c:formatCode>0</c:formatCode>
                <c:ptCount val="13"/>
                <c:pt idx="0">
                  <c:v>31623</c:v>
                </c:pt>
                <c:pt idx="1">
                  <c:v>24344.495258839906</c:v>
                </c:pt>
                <c:pt idx="2">
                  <c:v>18784.697933092844</c:v>
                </c:pt>
                <c:pt idx="3">
                  <c:v>15227.381629922025</c:v>
                </c:pt>
                <c:pt idx="4">
                  <c:v>12654.210012263919</c:v>
                </c:pt>
                <c:pt idx="5">
                  <c:v>11115.698496722191</c:v>
                </c:pt>
                <c:pt idx="6">
                  <c:v>9468.6843286650001</c:v>
                </c:pt>
                <c:pt idx="7">
                  <c:v>8065.2839163076223</c:v>
                </c:pt>
                <c:pt idx="8">
                  <c:v>7084.6986273542252</c:v>
                </c:pt>
                <c:pt idx="9">
                  <c:v>6204.691854421475</c:v>
                </c:pt>
                <c:pt idx="10">
                  <c:v>5284.78571366083</c:v>
                </c:pt>
                <c:pt idx="11">
                  <c:v>4515.2639746659524</c:v>
                </c:pt>
                <c:pt idx="12">
                  <c:v>4065.6308209576559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C86-C149-905C-9972C0547288}"/>
            </c:ext>
          </c:extLst>
        </c:ser>
        <c:ser>
          <c:idx val="4"/>
          <c:order val="4"/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'Eems_X-sec'!$B$4:$B$16</c:f>
              <c:numCache>
                <c:formatCode>General</c:formatCode>
                <c:ptCount val="13"/>
                <c:pt idx="0">
                  <c:v>0</c:v>
                </c:pt>
                <c:pt idx="1">
                  <c:v>4970</c:v>
                </c:pt>
                <c:pt idx="2">
                  <c:v>9896</c:v>
                </c:pt>
                <c:pt idx="3">
                  <c:v>13885</c:v>
                </c:pt>
                <c:pt idx="4">
                  <c:v>17402</c:v>
                </c:pt>
                <c:pt idx="5">
                  <c:v>19865</c:v>
                </c:pt>
                <c:pt idx="6">
                  <c:v>22912</c:v>
                </c:pt>
                <c:pt idx="7">
                  <c:v>25960</c:v>
                </c:pt>
                <c:pt idx="8">
                  <c:v>28423</c:v>
                </c:pt>
                <c:pt idx="9">
                  <c:v>30943</c:v>
                </c:pt>
                <c:pt idx="10">
                  <c:v>33992</c:v>
                </c:pt>
                <c:pt idx="11">
                  <c:v>36982</c:v>
                </c:pt>
                <c:pt idx="12">
                  <c:v>38975</c:v>
                </c:pt>
              </c:numCache>
            </c:numRef>
          </c:xVal>
          <c:yVal>
            <c:numRef>
              <c:f>'Eems_X-sec'!$F$4:$F$16</c:f>
              <c:numCache>
                <c:formatCode>0</c:formatCode>
                <c:ptCount val="13"/>
                <c:pt idx="0">
                  <c:v>120000</c:v>
                </c:pt>
                <c:pt idx="1">
                  <c:v>92380.21158842578</c:v>
                </c:pt>
                <c:pt idx="2">
                  <c:v>71282.413179367592</c:v>
                </c:pt>
                <c:pt idx="3">
                  <c:v>57783.442291706764</c:v>
                </c:pt>
                <c:pt idx="4">
                  <c:v>48019.01152552478</c:v>
                </c:pt>
                <c:pt idx="5">
                  <c:v>42180.812054727976</c:v>
                </c:pt>
                <c:pt idx="6">
                  <c:v>35930.876875685419</c:v>
                </c:pt>
                <c:pt idx="7">
                  <c:v>30605.384370771739</c:v>
                </c:pt>
                <c:pt idx="8">
                  <c:v>26884.351114141828</c:v>
                </c:pt>
                <c:pt idx="9">
                  <c:v>23544.983794408407</c:v>
                </c:pt>
                <c:pt idx="10">
                  <c:v>20054.210088837226</c:v>
                </c:pt>
                <c:pt idx="11">
                  <c:v>17134.10103278988</c:v>
                </c:pt>
                <c:pt idx="12">
                  <c:v>15427.875233688097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BC86-C149-905C-9972C0547288}"/>
            </c:ext>
          </c:extLst>
        </c:ser>
        <c:ser>
          <c:idx val="5"/>
          <c:order val="5"/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'Eems_X-sec'!$B$4:$B$16</c:f>
              <c:numCache>
                <c:formatCode>General</c:formatCode>
                <c:ptCount val="13"/>
                <c:pt idx="0">
                  <c:v>0</c:v>
                </c:pt>
                <c:pt idx="1">
                  <c:v>4970</c:v>
                </c:pt>
                <c:pt idx="2">
                  <c:v>9896</c:v>
                </c:pt>
                <c:pt idx="3">
                  <c:v>13885</c:v>
                </c:pt>
                <c:pt idx="4">
                  <c:v>17402</c:v>
                </c:pt>
                <c:pt idx="5">
                  <c:v>19865</c:v>
                </c:pt>
                <c:pt idx="6">
                  <c:v>22912</c:v>
                </c:pt>
                <c:pt idx="7">
                  <c:v>25960</c:v>
                </c:pt>
                <c:pt idx="8">
                  <c:v>28423</c:v>
                </c:pt>
                <c:pt idx="9">
                  <c:v>30943</c:v>
                </c:pt>
                <c:pt idx="10">
                  <c:v>33992</c:v>
                </c:pt>
                <c:pt idx="11">
                  <c:v>36982</c:v>
                </c:pt>
                <c:pt idx="12">
                  <c:v>38975</c:v>
                </c:pt>
              </c:numCache>
            </c:numRef>
          </c:xVal>
          <c:yVal>
            <c:numRef>
              <c:f>'Eems_X-sec'!$H$4:$H$16</c:f>
              <c:numCache>
                <c:formatCode>0.00</c:formatCode>
                <c:ptCount val="13"/>
                <c:pt idx="0">
                  <c:v>3.7947063845934923</c:v>
                </c:pt>
                <c:pt idx="1">
                  <c:v>3.7947063845934919</c:v>
                </c:pt>
                <c:pt idx="2">
                  <c:v>3.7947063845934923</c:v>
                </c:pt>
                <c:pt idx="3">
                  <c:v>3.7947063845934919</c:v>
                </c:pt>
                <c:pt idx="4">
                  <c:v>3.7947063845934919</c:v>
                </c:pt>
                <c:pt idx="5">
                  <c:v>3.7947063845934919</c:v>
                </c:pt>
                <c:pt idx="6">
                  <c:v>3.7947063845934919</c:v>
                </c:pt>
                <c:pt idx="7">
                  <c:v>3.7947063845934923</c:v>
                </c:pt>
                <c:pt idx="8">
                  <c:v>3.7947063845934919</c:v>
                </c:pt>
                <c:pt idx="9">
                  <c:v>3.7947063845934923</c:v>
                </c:pt>
                <c:pt idx="10">
                  <c:v>3.7947063845934923</c:v>
                </c:pt>
                <c:pt idx="11">
                  <c:v>3.7947063845934927</c:v>
                </c:pt>
                <c:pt idx="12">
                  <c:v>3.7947063845934919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BC86-C149-905C-9972C05472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40356456"/>
        <c:axId val="2140361976"/>
      </c:scatterChart>
      <c:valAx>
        <c:axId val="21403564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40361976"/>
        <c:crosses val="autoZero"/>
        <c:crossBetween val="midCat"/>
      </c:valAx>
      <c:valAx>
        <c:axId val="2140361976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40356456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Tejo</a:t>
            </a:r>
            <a:r>
              <a:rPr lang="en-US"/>
              <a:t> Estuary</a:t>
            </a:r>
          </a:p>
        </c:rich>
      </c:tx>
      <c:layout>
        <c:manualLayout>
          <c:xMode val="edge"/>
          <c:yMode val="edge"/>
          <c:x val="0.242091123224981"/>
          <c:y val="2.70727436093936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362020773044399"/>
          <c:y val="0.189859161334722"/>
          <c:w val="0.65549731924535104"/>
          <c:h val="0.651058270705409"/>
        </c:manualLayout>
      </c:layout>
      <c:scatterChart>
        <c:scatterStyle val="lineMarker"/>
        <c:varyColors val="0"/>
        <c:ser>
          <c:idx val="0"/>
          <c:order val="0"/>
          <c:tx>
            <c:strRef>
              <c:f>'Tejo_X-sec'!$C$3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xVal>
            <c:numRef>
              <c:f>'Tejo_X-sec'!$B$4:$B$54</c:f>
              <c:numCache>
                <c:formatCode>General</c:formatCode>
                <c:ptCount val="51"/>
                <c:pt idx="0">
                  <c:v>0</c:v>
                </c:pt>
                <c:pt idx="1">
                  <c:v>1054</c:v>
                </c:pt>
                <c:pt idx="2">
                  <c:v>2094</c:v>
                </c:pt>
                <c:pt idx="3">
                  <c:v>2982</c:v>
                </c:pt>
                <c:pt idx="4">
                  <c:v>3939</c:v>
                </c:pt>
                <c:pt idx="5">
                  <c:v>4969</c:v>
                </c:pt>
                <c:pt idx="6">
                  <c:v>5988</c:v>
                </c:pt>
                <c:pt idx="7">
                  <c:v>6933</c:v>
                </c:pt>
                <c:pt idx="8">
                  <c:v>7964</c:v>
                </c:pt>
                <c:pt idx="9">
                  <c:v>8914</c:v>
                </c:pt>
                <c:pt idx="10">
                  <c:v>9949</c:v>
                </c:pt>
                <c:pt idx="11">
                  <c:v>10983</c:v>
                </c:pt>
                <c:pt idx="12">
                  <c:v>11941</c:v>
                </c:pt>
                <c:pt idx="13">
                  <c:v>12969</c:v>
                </c:pt>
                <c:pt idx="14">
                  <c:v>13923</c:v>
                </c:pt>
                <c:pt idx="15">
                  <c:v>14960</c:v>
                </c:pt>
                <c:pt idx="16">
                  <c:v>15915</c:v>
                </c:pt>
                <c:pt idx="17">
                  <c:v>16946</c:v>
                </c:pt>
                <c:pt idx="18">
                  <c:v>17901</c:v>
                </c:pt>
                <c:pt idx="19">
                  <c:v>19000</c:v>
                </c:pt>
                <c:pt idx="20">
                  <c:v>19957</c:v>
                </c:pt>
                <c:pt idx="21">
                  <c:v>20983</c:v>
                </c:pt>
                <c:pt idx="22">
                  <c:v>21933</c:v>
                </c:pt>
                <c:pt idx="23">
                  <c:v>22887</c:v>
                </c:pt>
                <c:pt idx="24">
                  <c:v>23989</c:v>
                </c:pt>
                <c:pt idx="25">
                  <c:v>24939</c:v>
                </c:pt>
                <c:pt idx="26">
                  <c:v>25892</c:v>
                </c:pt>
                <c:pt idx="27">
                  <c:v>26847</c:v>
                </c:pt>
                <c:pt idx="28">
                  <c:v>27937</c:v>
                </c:pt>
                <c:pt idx="29">
                  <c:v>28891</c:v>
                </c:pt>
                <c:pt idx="30">
                  <c:v>29921</c:v>
                </c:pt>
                <c:pt idx="31">
                  <c:v>30868</c:v>
                </c:pt>
                <c:pt idx="32">
                  <c:v>31957</c:v>
                </c:pt>
                <c:pt idx="33">
                  <c:v>32908</c:v>
                </c:pt>
                <c:pt idx="34">
                  <c:v>33860</c:v>
                </c:pt>
                <c:pt idx="35">
                  <c:v>34881</c:v>
                </c:pt>
                <c:pt idx="36">
                  <c:v>35922</c:v>
                </c:pt>
                <c:pt idx="37">
                  <c:v>36863</c:v>
                </c:pt>
                <c:pt idx="38">
                  <c:v>37888</c:v>
                </c:pt>
                <c:pt idx="39">
                  <c:v>38849</c:v>
                </c:pt>
                <c:pt idx="40">
                  <c:v>39859</c:v>
                </c:pt>
                <c:pt idx="41">
                  <c:v>40848</c:v>
                </c:pt>
                <c:pt idx="42">
                  <c:v>41920</c:v>
                </c:pt>
                <c:pt idx="43">
                  <c:v>42869</c:v>
                </c:pt>
                <c:pt idx="44">
                  <c:v>43836</c:v>
                </c:pt>
                <c:pt idx="45">
                  <c:v>44933</c:v>
                </c:pt>
                <c:pt idx="46">
                  <c:v>45870</c:v>
                </c:pt>
                <c:pt idx="47">
                  <c:v>46887</c:v>
                </c:pt>
                <c:pt idx="48">
                  <c:v>47847</c:v>
                </c:pt>
                <c:pt idx="49">
                  <c:v>48806</c:v>
                </c:pt>
                <c:pt idx="50">
                  <c:v>49798</c:v>
                </c:pt>
              </c:numCache>
            </c:numRef>
          </c:xVal>
          <c:yVal>
            <c:numRef>
              <c:f>'Tejo_X-sec'!$C$4:$C$54</c:f>
              <c:numCache>
                <c:formatCode>General</c:formatCode>
                <c:ptCount val="51"/>
                <c:pt idx="0">
                  <c:v>38915</c:v>
                </c:pt>
                <c:pt idx="1">
                  <c:v>37776</c:v>
                </c:pt>
                <c:pt idx="2">
                  <c:v>49596</c:v>
                </c:pt>
                <c:pt idx="3">
                  <c:v>57455</c:v>
                </c:pt>
                <c:pt idx="4">
                  <c:v>60166</c:v>
                </c:pt>
                <c:pt idx="5">
                  <c:v>59894</c:v>
                </c:pt>
                <c:pt idx="6">
                  <c:v>45208</c:v>
                </c:pt>
                <c:pt idx="7">
                  <c:v>34134</c:v>
                </c:pt>
                <c:pt idx="8">
                  <c:v>35733</c:v>
                </c:pt>
                <c:pt idx="9">
                  <c:v>30597</c:v>
                </c:pt>
                <c:pt idx="10">
                  <c:v>35422</c:v>
                </c:pt>
                <c:pt idx="11">
                  <c:v>39989</c:v>
                </c:pt>
                <c:pt idx="12">
                  <c:v>41877</c:v>
                </c:pt>
                <c:pt idx="13">
                  <c:v>40651</c:v>
                </c:pt>
                <c:pt idx="14">
                  <c:v>38494</c:v>
                </c:pt>
                <c:pt idx="15">
                  <c:v>48058</c:v>
                </c:pt>
                <c:pt idx="16">
                  <c:v>46668</c:v>
                </c:pt>
                <c:pt idx="17">
                  <c:v>48854</c:v>
                </c:pt>
                <c:pt idx="18">
                  <c:v>47440</c:v>
                </c:pt>
                <c:pt idx="19">
                  <c:v>42690</c:v>
                </c:pt>
                <c:pt idx="20">
                  <c:v>43594</c:v>
                </c:pt>
                <c:pt idx="21">
                  <c:v>40242</c:v>
                </c:pt>
                <c:pt idx="22">
                  <c:v>34458</c:v>
                </c:pt>
                <c:pt idx="23">
                  <c:v>32629</c:v>
                </c:pt>
                <c:pt idx="24">
                  <c:v>31664</c:v>
                </c:pt>
                <c:pt idx="25">
                  <c:v>27113</c:v>
                </c:pt>
                <c:pt idx="26">
                  <c:v>25036</c:v>
                </c:pt>
                <c:pt idx="27">
                  <c:v>24312</c:v>
                </c:pt>
                <c:pt idx="28">
                  <c:v>17011</c:v>
                </c:pt>
                <c:pt idx="29">
                  <c:v>16518</c:v>
                </c:pt>
                <c:pt idx="30">
                  <c:v>16863</c:v>
                </c:pt>
                <c:pt idx="31">
                  <c:v>13057</c:v>
                </c:pt>
                <c:pt idx="32">
                  <c:v>9136</c:v>
                </c:pt>
                <c:pt idx="33">
                  <c:v>7823</c:v>
                </c:pt>
                <c:pt idx="34">
                  <c:v>7223</c:v>
                </c:pt>
                <c:pt idx="35">
                  <c:v>5734</c:v>
                </c:pt>
                <c:pt idx="36">
                  <c:v>7719</c:v>
                </c:pt>
                <c:pt idx="37">
                  <c:v>5270</c:v>
                </c:pt>
                <c:pt idx="38">
                  <c:v>4626</c:v>
                </c:pt>
                <c:pt idx="39">
                  <c:v>5358</c:v>
                </c:pt>
                <c:pt idx="40">
                  <c:v>3144</c:v>
                </c:pt>
                <c:pt idx="41">
                  <c:v>7746</c:v>
                </c:pt>
                <c:pt idx="42">
                  <c:v>3360</c:v>
                </c:pt>
                <c:pt idx="43">
                  <c:v>2806</c:v>
                </c:pt>
                <c:pt idx="44">
                  <c:v>3779</c:v>
                </c:pt>
                <c:pt idx="45">
                  <c:v>3234</c:v>
                </c:pt>
                <c:pt idx="46">
                  <c:v>1947</c:v>
                </c:pt>
                <c:pt idx="47">
                  <c:v>1363</c:v>
                </c:pt>
                <c:pt idx="48">
                  <c:v>1539</c:v>
                </c:pt>
                <c:pt idx="49">
                  <c:v>1695</c:v>
                </c:pt>
                <c:pt idx="50">
                  <c:v>1600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1C4-2A48-A19D-C01DB74114D6}"/>
            </c:ext>
          </c:extLst>
        </c:ser>
        <c:ser>
          <c:idx val="1"/>
          <c:order val="1"/>
          <c:tx>
            <c:strRef>
              <c:f>'Tejo_X-sec'!$D$3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'Tejo_X-sec'!$B$4:$B$54</c:f>
              <c:numCache>
                <c:formatCode>General</c:formatCode>
                <c:ptCount val="51"/>
                <c:pt idx="0">
                  <c:v>0</c:v>
                </c:pt>
                <c:pt idx="1">
                  <c:v>1054</c:v>
                </c:pt>
                <c:pt idx="2">
                  <c:v>2094</c:v>
                </c:pt>
                <c:pt idx="3">
                  <c:v>2982</c:v>
                </c:pt>
                <c:pt idx="4">
                  <c:v>3939</c:v>
                </c:pt>
                <c:pt idx="5">
                  <c:v>4969</c:v>
                </c:pt>
                <c:pt idx="6">
                  <c:v>5988</c:v>
                </c:pt>
                <c:pt idx="7">
                  <c:v>6933</c:v>
                </c:pt>
                <c:pt idx="8">
                  <c:v>7964</c:v>
                </c:pt>
                <c:pt idx="9">
                  <c:v>8914</c:v>
                </c:pt>
                <c:pt idx="10">
                  <c:v>9949</c:v>
                </c:pt>
                <c:pt idx="11">
                  <c:v>10983</c:v>
                </c:pt>
                <c:pt idx="12">
                  <c:v>11941</c:v>
                </c:pt>
                <c:pt idx="13">
                  <c:v>12969</c:v>
                </c:pt>
                <c:pt idx="14">
                  <c:v>13923</c:v>
                </c:pt>
                <c:pt idx="15">
                  <c:v>14960</c:v>
                </c:pt>
                <c:pt idx="16">
                  <c:v>15915</c:v>
                </c:pt>
                <c:pt idx="17">
                  <c:v>16946</c:v>
                </c:pt>
                <c:pt idx="18">
                  <c:v>17901</c:v>
                </c:pt>
                <c:pt idx="19">
                  <c:v>19000</c:v>
                </c:pt>
                <c:pt idx="20">
                  <c:v>19957</c:v>
                </c:pt>
                <c:pt idx="21">
                  <c:v>20983</c:v>
                </c:pt>
                <c:pt idx="22">
                  <c:v>21933</c:v>
                </c:pt>
                <c:pt idx="23">
                  <c:v>22887</c:v>
                </c:pt>
                <c:pt idx="24">
                  <c:v>23989</c:v>
                </c:pt>
                <c:pt idx="25">
                  <c:v>24939</c:v>
                </c:pt>
                <c:pt idx="26">
                  <c:v>25892</c:v>
                </c:pt>
                <c:pt idx="27">
                  <c:v>26847</c:v>
                </c:pt>
                <c:pt idx="28">
                  <c:v>27937</c:v>
                </c:pt>
                <c:pt idx="29">
                  <c:v>28891</c:v>
                </c:pt>
                <c:pt idx="30">
                  <c:v>29921</c:v>
                </c:pt>
                <c:pt idx="31">
                  <c:v>30868</c:v>
                </c:pt>
                <c:pt idx="32">
                  <c:v>31957</c:v>
                </c:pt>
                <c:pt idx="33">
                  <c:v>32908</c:v>
                </c:pt>
                <c:pt idx="34">
                  <c:v>33860</c:v>
                </c:pt>
                <c:pt idx="35">
                  <c:v>34881</c:v>
                </c:pt>
                <c:pt idx="36">
                  <c:v>35922</c:v>
                </c:pt>
                <c:pt idx="37">
                  <c:v>36863</c:v>
                </c:pt>
                <c:pt idx="38">
                  <c:v>37888</c:v>
                </c:pt>
                <c:pt idx="39">
                  <c:v>38849</c:v>
                </c:pt>
                <c:pt idx="40">
                  <c:v>39859</c:v>
                </c:pt>
                <c:pt idx="41">
                  <c:v>40848</c:v>
                </c:pt>
                <c:pt idx="42">
                  <c:v>41920</c:v>
                </c:pt>
                <c:pt idx="43">
                  <c:v>42869</c:v>
                </c:pt>
                <c:pt idx="44">
                  <c:v>43836</c:v>
                </c:pt>
                <c:pt idx="45">
                  <c:v>44933</c:v>
                </c:pt>
                <c:pt idx="46">
                  <c:v>45870</c:v>
                </c:pt>
                <c:pt idx="47">
                  <c:v>46887</c:v>
                </c:pt>
                <c:pt idx="48">
                  <c:v>47847</c:v>
                </c:pt>
                <c:pt idx="49">
                  <c:v>48806</c:v>
                </c:pt>
                <c:pt idx="50">
                  <c:v>49798</c:v>
                </c:pt>
              </c:numCache>
            </c:numRef>
          </c:xVal>
          <c:yVal>
            <c:numRef>
              <c:f>'Tejo_X-sec'!$D$4:$D$54</c:f>
              <c:numCache>
                <c:formatCode>General</c:formatCode>
                <c:ptCount val="51"/>
                <c:pt idx="0">
                  <c:v>5605</c:v>
                </c:pt>
                <c:pt idx="9">
                  <c:v>1651</c:v>
                </c:pt>
                <c:pt idx="24">
                  <c:v>5722</c:v>
                </c:pt>
                <c:pt idx="39">
                  <c:v>1815</c:v>
                </c:pt>
                <c:pt idx="46">
                  <c:v>1403</c:v>
                </c:pt>
                <c:pt idx="50">
                  <c:v>617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1C4-2A48-A19D-C01DB74114D6}"/>
            </c:ext>
          </c:extLst>
        </c:ser>
        <c:ser>
          <c:idx val="2"/>
          <c:order val="2"/>
          <c:tx>
            <c:strRef>
              <c:f>'Tejo_X-sec'!$E$3</c:f>
              <c:strCache>
                <c:ptCount val="1"/>
                <c:pt idx="0">
                  <c:v>Depth, h (m)</c:v>
                </c:pt>
              </c:strCache>
            </c:strRef>
          </c:tx>
          <c:spPr>
            <a:ln w="28575">
              <a:noFill/>
            </a:ln>
          </c:spPr>
          <c:xVal>
            <c:numRef>
              <c:f>'Tejo_X-sec'!$B$4:$B$54</c:f>
              <c:numCache>
                <c:formatCode>General</c:formatCode>
                <c:ptCount val="51"/>
                <c:pt idx="0">
                  <c:v>0</c:v>
                </c:pt>
                <c:pt idx="1">
                  <c:v>1054</c:v>
                </c:pt>
                <c:pt idx="2">
                  <c:v>2094</c:v>
                </c:pt>
                <c:pt idx="3">
                  <c:v>2982</c:v>
                </c:pt>
                <c:pt idx="4">
                  <c:v>3939</c:v>
                </c:pt>
                <c:pt idx="5">
                  <c:v>4969</c:v>
                </c:pt>
                <c:pt idx="6">
                  <c:v>5988</c:v>
                </c:pt>
                <c:pt idx="7">
                  <c:v>6933</c:v>
                </c:pt>
                <c:pt idx="8">
                  <c:v>7964</c:v>
                </c:pt>
                <c:pt idx="9">
                  <c:v>8914</c:v>
                </c:pt>
                <c:pt idx="10">
                  <c:v>9949</c:v>
                </c:pt>
                <c:pt idx="11">
                  <c:v>10983</c:v>
                </c:pt>
                <c:pt idx="12">
                  <c:v>11941</c:v>
                </c:pt>
                <c:pt idx="13">
                  <c:v>12969</c:v>
                </c:pt>
                <c:pt idx="14">
                  <c:v>13923</c:v>
                </c:pt>
                <c:pt idx="15">
                  <c:v>14960</c:v>
                </c:pt>
                <c:pt idx="16">
                  <c:v>15915</c:v>
                </c:pt>
                <c:pt idx="17">
                  <c:v>16946</c:v>
                </c:pt>
                <c:pt idx="18">
                  <c:v>17901</c:v>
                </c:pt>
                <c:pt idx="19">
                  <c:v>19000</c:v>
                </c:pt>
                <c:pt idx="20">
                  <c:v>19957</c:v>
                </c:pt>
                <c:pt idx="21">
                  <c:v>20983</c:v>
                </c:pt>
                <c:pt idx="22">
                  <c:v>21933</c:v>
                </c:pt>
                <c:pt idx="23">
                  <c:v>22887</c:v>
                </c:pt>
                <c:pt idx="24">
                  <c:v>23989</c:v>
                </c:pt>
                <c:pt idx="25">
                  <c:v>24939</c:v>
                </c:pt>
                <c:pt idx="26">
                  <c:v>25892</c:v>
                </c:pt>
                <c:pt idx="27">
                  <c:v>26847</c:v>
                </c:pt>
                <c:pt idx="28">
                  <c:v>27937</c:v>
                </c:pt>
                <c:pt idx="29">
                  <c:v>28891</c:v>
                </c:pt>
                <c:pt idx="30">
                  <c:v>29921</c:v>
                </c:pt>
                <c:pt idx="31">
                  <c:v>30868</c:v>
                </c:pt>
                <c:pt idx="32">
                  <c:v>31957</c:v>
                </c:pt>
                <c:pt idx="33">
                  <c:v>32908</c:v>
                </c:pt>
                <c:pt idx="34">
                  <c:v>33860</c:v>
                </c:pt>
                <c:pt idx="35">
                  <c:v>34881</c:v>
                </c:pt>
                <c:pt idx="36">
                  <c:v>35922</c:v>
                </c:pt>
                <c:pt idx="37">
                  <c:v>36863</c:v>
                </c:pt>
                <c:pt idx="38">
                  <c:v>37888</c:v>
                </c:pt>
                <c:pt idx="39">
                  <c:v>38849</c:v>
                </c:pt>
                <c:pt idx="40">
                  <c:v>39859</c:v>
                </c:pt>
                <c:pt idx="41">
                  <c:v>40848</c:v>
                </c:pt>
                <c:pt idx="42">
                  <c:v>41920</c:v>
                </c:pt>
                <c:pt idx="43">
                  <c:v>42869</c:v>
                </c:pt>
                <c:pt idx="44">
                  <c:v>43836</c:v>
                </c:pt>
                <c:pt idx="45">
                  <c:v>44933</c:v>
                </c:pt>
                <c:pt idx="46">
                  <c:v>45870</c:v>
                </c:pt>
                <c:pt idx="47">
                  <c:v>46887</c:v>
                </c:pt>
                <c:pt idx="48">
                  <c:v>47847</c:v>
                </c:pt>
                <c:pt idx="49">
                  <c:v>48806</c:v>
                </c:pt>
                <c:pt idx="50">
                  <c:v>49798</c:v>
                </c:pt>
              </c:numCache>
            </c:numRef>
          </c:xVal>
          <c:yVal>
            <c:numRef>
              <c:f>'Tejo_X-sec'!$E$4:$E$54</c:f>
              <c:numCache>
                <c:formatCode>General</c:formatCode>
                <c:ptCount val="51"/>
                <c:pt idx="0" formatCode="0.0">
                  <c:v>6.9429081177520073</c:v>
                </c:pt>
                <c:pt idx="9" formatCode="0.0">
                  <c:v>18.532404603270745</c:v>
                </c:pt>
                <c:pt idx="24" formatCode="0.0">
                  <c:v>5.53372946522195</c:v>
                </c:pt>
                <c:pt idx="39" formatCode="0.0">
                  <c:v>2.9520661157024795</c:v>
                </c:pt>
                <c:pt idx="46" formatCode="0.0">
                  <c:v>1.3877405559515323</c:v>
                </c:pt>
                <c:pt idx="50" formatCode="0.0">
                  <c:v>2.5931928687196111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1C4-2A48-A19D-C01DB74114D6}"/>
            </c:ext>
          </c:extLst>
        </c:ser>
        <c:ser>
          <c:idx val="3"/>
          <c:order val="3"/>
          <c:tx>
            <c:strRef>
              <c:f>'Tejo_X-sec'!$G$3</c:f>
              <c:strCache>
                <c:ptCount val="1"/>
                <c:pt idx="0">
                  <c:v>Fit Width</c:v>
                </c:pt>
              </c:strCache>
            </c:strRef>
          </c:tx>
          <c:spPr>
            <a:ln w="28575">
              <a:solidFill>
                <a:srgbClr val="9B3937"/>
              </a:solidFill>
            </a:ln>
          </c:spPr>
          <c:marker>
            <c:symbol val="none"/>
          </c:marker>
          <c:xVal>
            <c:numRef>
              <c:f>'Tejo_X-sec'!$B$4:$B$54</c:f>
              <c:numCache>
                <c:formatCode>General</c:formatCode>
                <c:ptCount val="51"/>
                <c:pt idx="0">
                  <c:v>0</c:v>
                </c:pt>
                <c:pt idx="1">
                  <c:v>1054</c:v>
                </c:pt>
                <c:pt idx="2">
                  <c:v>2094</c:v>
                </c:pt>
                <c:pt idx="3">
                  <c:v>2982</c:v>
                </c:pt>
                <c:pt idx="4">
                  <c:v>3939</c:v>
                </c:pt>
                <c:pt idx="5">
                  <c:v>4969</c:v>
                </c:pt>
                <c:pt idx="6">
                  <c:v>5988</c:v>
                </c:pt>
                <c:pt idx="7">
                  <c:v>6933</c:v>
                </c:pt>
                <c:pt idx="8">
                  <c:v>7964</c:v>
                </c:pt>
                <c:pt idx="9">
                  <c:v>8914</c:v>
                </c:pt>
                <c:pt idx="10">
                  <c:v>9949</c:v>
                </c:pt>
                <c:pt idx="11">
                  <c:v>10983</c:v>
                </c:pt>
                <c:pt idx="12">
                  <c:v>11941</c:v>
                </c:pt>
                <c:pt idx="13">
                  <c:v>12969</c:v>
                </c:pt>
                <c:pt idx="14">
                  <c:v>13923</c:v>
                </c:pt>
                <c:pt idx="15">
                  <c:v>14960</c:v>
                </c:pt>
                <c:pt idx="16">
                  <c:v>15915</c:v>
                </c:pt>
                <c:pt idx="17">
                  <c:v>16946</c:v>
                </c:pt>
                <c:pt idx="18">
                  <c:v>17901</c:v>
                </c:pt>
                <c:pt idx="19">
                  <c:v>19000</c:v>
                </c:pt>
                <c:pt idx="20">
                  <c:v>19957</c:v>
                </c:pt>
                <c:pt idx="21">
                  <c:v>20983</c:v>
                </c:pt>
                <c:pt idx="22">
                  <c:v>21933</c:v>
                </c:pt>
                <c:pt idx="23">
                  <c:v>22887</c:v>
                </c:pt>
                <c:pt idx="24">
                  <c:v>23989</c:v>
                </c:pt>
                <c:pt idx="25">
                  <c:v>24939</c:v>
                </c:pt>
                <c:pt idx="26">
                  <c:v>25892</c:v>
                </c:pt>
                <c:pt idx="27">
                  <c:v>26847</c:v>
                </c:pt>
                <c:pt idx="28">
                  <c:v>27937</c:v>
                </c:pt>
                <c:pt idx="29">
                  <c:v>28891</c:v>
                </c:pt>
                <c:pt idx="30">
                  <c:v>29921</c:v>
                </c:pt>
                <c:pt idx="31">
                  <c:v>30868</c:v>
                </c:pt>
                <c:pt idx="32">
                  <c:v>31957</c:v>
                </c:pt>
                <c:pt idx="33">
                  <c:v>32908</c:v>
                </c:pt>
                <c:pt idx="34">
                  <c:v>33860</c:v>
                </c:pt>
                <c:pt idx="35">
                  <c:v>34881</c:v>
                </c:pt>
                <c:pt idx="36">
                  <c:v>35922</c:v>
                </c:pt>
                <c:pt idx="37">
                  <c:v>36863</c:v>
                </c:pt>
                <c:pt idx="38">
                  <c:v>37888</c:v>
                </c:pt>
                <c:pt idx="39">
                  <c:v>38849</c:v>
                </c:pt>
                <c:pt idx="40">
                  <c:v>39859</c:v>
                </c:pt>
                <c:pt idx="41">
                  <c:v>40848</c:v>
                </c:pt>
                <c:pt idx="42">
                  <c:v>41920</c:v>
                </c:pt>
                <c:pt idx="43">
                  <c:v>42869</c:v>
                </c:pt>
                <c:pt idx="44">
                  <c:v>43836</c:v>
                </c:pt>
                <c:pt idx="45">
                  <c:v>44933</c:v>
                </c:pt>
                <c:pt idx="46">
                  <c:v>45870</c:v>
                </c:pt>
                <c:pt idx="47">
                  <c:v>46887</c:v>
                </c:pt>
                <c:pt idx="48">
                  <c:v>47847</c:v>
                </c:pt>
                <c:pt idx="49">
                  <c:v>48806</c:v>
                </c:pt>
                <c:pt idx="50">
                  <c:v>49798</c:v>
                </c:pt>
              </c:numCache>
            </c:numRef>
          </c:xVal>
          <c:yVal>
            <c:numRef>
              <c:f>'Tejo_X-sec'!$G$4:$G$54</c:f>
              <c:numCache>
                <c:formatCode>0</c:formatCode>
                <c:ptCount val="51"/>
                <c:pt idx="0">
                  <c:v>20000</c:v>
                </c:pt>
                <c:pt idx="1">
                  <c:v>18442.455123933138</c:v>
                </c:pt>
                <c:pt idx="2">
                  <c:v>17024.531792404647</c:v>
                </c:pt>
                <c:pt idx="3">
                  <c:v>15900.453934676363</c:v>
                </c:pt>
                <c:pt idx="4">
                  <c:v>14771.981927409652</c:v>
                </c:pt>
                <c:pt idx="5">
                  <c:v>13646.75145037011</c:v>
                </c:pt>
                <c:pt idx="6">
                  <c:v>12617.905655440385</c:v>
                </c:pt>
                <c:pt idx="7">
                  <c:v>11733.22523827278</c:v>
                </c:pt>
                <c:pt idx="8">
                  <c:v>10838.633085520434</c:v>
                </c:pt>
                <c:pt idx="9">
                  <c:v>10074.827296121783</c:v>
                </c:pt>
                <c:pt idx="10">
                  <c:v>9303.8154665725397</c:v>
                </c:pt>
                <c:pt idx="11">
                  <c:v>8592.4689808387193</c:v>
                </c:pt>
                <c:pt idx="12">
                  <c:v>7982.0383567070567</c:v>
                </c:pt>
                <c:pt idx="13">
                  <c:v>7375.1547786304727</c:v>
                </c:pt>
                <c:pt idx="14">
                  <c:v>6853.3136069678576</c:v>
                </c:pt>
                <c:pt idx="15">
                  <c:v>6327.8659257775762</c:v>
                </c:pt>
                <c:pt idx="16">
                  <c:v>5879.6750943634279</c:v>
                </c:pt>
                <c:pt idx="17">
                  <c:v>5431.3830780307371</c:v>
                </c:pt>
                <c:pt idx="18">
                  <c:v>5046.6884391075528</c:v>
                </c:pt>
                <c:pt idx="19">
                  <c:v>4637.5852569638473</c:v>
                </c:pt>
                <c:pt idx="20">
                  <c:v>4308.4509337994414</c:v>
                </c:pt>
                <c:pt idx="21">
                  <c:v>3981.486931789676</c:v>
                </c:pt>
                <c:pt idx="22">
                  <c:v>3700.9088602818697</c:v>
                </c:pt>
                <c:pt idx="23">
                  <c:v>3439.0449843586212</c:v>
                </c:pt>
                <c:pt idx="24">
                  <c:v>3159.5341038742163</c:v>
                </c:pt>
                <c:pt idx="25">
                  <c:v>2936.8796029514438</c:v>
                </c:pt>
                <c:pt idx="26">
                  <c:v>2729.2858071309211</c:v>
                </c:pt>
                <c:pt idx="27">
                  <c:v>2535.9756312497011</c:v>
                </c:pt>
                <c:pt idx="28">
                  <c:v>2332.0140038553645</c:v>
                </c:pt>
                <c:pt idx="29">
                  <c:v>2167.0085284948209</c:v>
                </c:pt>
                <c:pt idx="30">
                  <c:v>2001.9403573956859</c:v>
                </c:pt>
                <c:pt idx="31">
                  <c:v>1861.2917484478537</c:v>
                </c:pt>
                <c:pt idx="32">
                  <c:v>1711.7247780702605</c:v>
                </c:pt>
                <c:pt idx="33">
                  <c:v>1590.9759901038074</c:v>
                </c:pt>
                <c:pt idx="34">
                  <c:v>1478.6313389600539</c:v>
                </c:pt>
                <c:pt idx="35">
                  <c:v>1366.9451429236644</c:v>
                </c:pt>
                <c:pt idx="36">
                  <c:v>1261.7523444409103</c:v>
                </c:pt>
                <c:pt idx="37">
                  <c:v>1173.6480494491295</c:v>
                </c:pt>
                <c:pt idx="38">
                  <c:v>1084.6645135661142</c:v>
                </c:pt>
                <c:pt idx="39">
                  <c:v>1007.3747184456147</c:v>
                </c:pt>
                <c:pt idx="40">
                  <c:v>932.07252619077599</c:v>
                </c:pt>
                <c:pt idx="41">
                  <c:v>863.79347475478369</c:v>
                </c:pt>
                <c:pt idx="42">
                  <c:v>795.42150404672702</c:v>
                </c:pt>
                <c:pt idx="43">
                  <c:v>739.42449038220161</c:v>
                </c:pt>
                <c:pt idx="44">
                  <c:v>686.41853604461051</c:v>
                </c:pt>
                <c:pt idx="45">
                  <c:v>630.87196707010457</c:v>
                </c:pt>
                <c:pt idx="46">
                  <c:v>587.00070102310997</c:v>
                </c:pt>
                <c:pt idx="47">
                  <c:v>542.82948400488237</c:v>
                </c:pt>
                <c:pt idx="48">
                  <c:v>504.18793778643499</c:v>
                </c:pt>
                <c:pt idx="49">
                  <c:v>468.33313060531805</c:v>
                </c:pt>
                <c:pt idx="50">
                  <c:v>433.92519952474811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1C4-2A48-A19D-C01DB74114D6}"/>
            </c:ext>
          </c:extLst>
        </c:ser>
        <c:ser>
          <c:idx val="4"/>
          <c:order val="4"/>
          <c:tx>
            <c:strRef>
              <c:f>'Tejo_X-sec'!$F$3</c:f>
              <c:strCache>
                <c:ptCount val="1"/>
                <c:pt idx="0">
                  <c:v>Fit Area</c:v>
                </c:pt>
              </c:strCache>
            </c:strRef>
          </c:tx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'Tejo_X-sec'!$B$4:$B$54</c:f>
              <c:numCache>
                <c:formatCode>General</c:formatCode>
                <c:ptCount val="51"/>
                <c:pt idx="0">
                  <c:v>0</c:v>
                </c:pt>
                <c:pt idx="1">
                  <c:v>1054</c:v>
                </c:pt>
                <c:pt idx="2">
                  <c:v>2094</c:v>
                </c:pt>
                <c:pt idx="3">
                  <c:v>2982</c:v>
                </c:pt>
                <c:pt idx="4">
                  <c:v>3939</c:v>
                </c:pt>
                <c:pt idx="5">
                  <c:v>4969</c:v>
                </c:pt>
                <c:pt idx="6">
                  <c:v>5988</c:v>
                </c:pt>
                <c:pt idx="7">
                  <c:v>6933</c:v>
                </c:pt>
                <c:pt idx="8">
                  <c:v>7964</c:v>
                </c:pt>
                <c:pt idx="9">
                  <c:v>8914</c:v>
                </c:pt>
                <c:pt idx="10">
                  <c:v>9949</c:v>
                </c:pt>
                <c:pt idx="11">
                  <c:v>10983</c:v>
                </c:pt>
                <c:pt idx="12">
                  <c:v>11941</c:v>
                </c:pt>
                <c:pt idx="13">
                  <c:v>12969</c:v>
                </c:pt>
                <c:pt idx="14">
                  <c:v>13923</c:v>
                </c:pt>
                <c:pt idx="15">
                  <c:v>14960</c:v>
                </c:pt>
                <c:pt idx="16">
                  <c:v>15915</c:v>
                </c:pt>
                <c:pt idx="17">
                  <c:v>16946</c:v>
                </c:pt>
                <c:pt idx="18">
                  <c:v>17901</c:v>
                </c:pt>
                <c:pt idx="19">
                  <c:v>19000</c:v>
                </c:pt>
                <c:pt idx="20">
                  <c:v>19957</c:v>
                </c:pt>
                <c:pt idx="21">
                  <c:v>20983</c:v>
                </c:pt>
                <c:pt idx="22">
                  <c:v>21933</c:v>
                </c:pt>
                <c:pt idx="23">
                  <c:v>22887</c:v>
                </c:pt>
                <c:pt idx="24">
                  <c:v>23989</c:v>
                </c:pt>
                <c:pt idx="25">
                  <c:v>24939</c:v>
                </c:pt>
                <c:pt idx="26">
                  <c:v>25892</c:v>
                </c:pt>
                <c:pt idx="27">
                  <c:v>26847</c:v>
                </c:pt>
                <c:pt idx="28">
                  <c:v>27937</c:v>
                </c:pt>
                <c:pt idx="29">
                  <c:v>28891</c:v>
                </c:pt>
                <c:pt idx="30">
                  <c:v>29921</c:v>
                </c:pt>
                <c:pt idx="31">
                  <c:v>30868</c:v>
                </c:pt>
                <c:pt idx="32">
                  <c:v>31957</c:v>
                </c:pt>
                <c:pt idx="33">
                  <c:v>32908</c:v>
                </c:pt>
                <c:pt idx="34">
                  <c:v>33860</c:v>
                </c:pt>
                <c:pt idx="35">
                  <c:v>34881</c:v>
                </c:pt>
                <c:pt idx="36">
                  <c:v>35922</c:v>
                </c:pt>
                <c:pt idx="37">
                  <c:v>36863</c:v>
                </c:pt>
                <c:pt idx="38">
                  <c:v>37888</c:v>
                </c:pt>
                <c:pt idx="39">
                  <c:v>38849</c:v>
                </c:pt>
                <c:pt idx="40">
                  <c:v>39859</c:v>
                </c:pt>
                <c:pt idx="41">
                  <c:v>40848</c:v>
                </c:pt>
                <c:pt idx="42">
                  <c:v>41920</c:v>
                </c:pt>
                <c:pt idx="43">
                  <c:v>42869</c:v>
                </c:pt>
                <c:pt idx="44">
                  <c:v>43836</c:v>
                </c:pt>
                <c:pt idx="45">
                  <c:v>44933</c:v>
                </c:pt>
                <c:pt idx="46">
                  <c:v>45870</c:v>
                </c:pt>
                <c:pt idx="47">
                  <c:v>46887</c:v>
                </c:pt>
                <c:pt idx="48">
                  <c:v>47847</c:v>
                </c:pt>
                <c:pt idx="49">
                  <c:v>48806</c:v>
                </c:pt>
                <c:pt idx="50">
                  <c:v>49798</c:v>
                </c:pt>
              </c:numCache>
            </c:numRef>
          </c:xVal>
          <c:yVal>
            <c:numRef>
              <c:f>'Tejo_X-sec'!$F$4:$F$54</c:f>
              <c:numCache>
                <c:formatCode>0</c:formatCode>
                <c:ptCount val="51"/>
                <c:pt idx="0">
                  <c:v>100000</c:v>
                </c:pt>
                <c:pt idx="1">
                  <c:v>92212.275619665685</c:v>
                </c:pt>
                <c:pt idx="2">
                  <c:v>85122.658962023241</c:v>
                </c:pt>
                <c:pt idx="3">
                  <c:v>79502.269673381816</c:v>
                </c:pt>
                <c:pt idx="4">
                  <c:v>73859.909637048258</c:v>
                </c:pt>
                <c:pt idx="5">
                  <c:v>68233.757251850548</c:v>
                </c:pt>
                <c:pt idx="6">
                  <c:v>63089.52827720192</c:v>
                </c:pt>
                <c:pt idx="7">
                  <c:v>58666.126191363895</c:v>
                </c:pt>
                <c:pt idx="8">
                  <c:v>54193.165427602173</c:v>
                </c:pt>
                <c:pt idx="9">
                  <c:v>50374.136480608911</c:v>
                </c:pt>
                <c:pt idx="10">
                  <c:v>46519.077332862696</c:v>
                </c:pt>
                <c:pt idx="11">
                  <c:v>42962.344904193596</c:v>
                </c:pt>
                <c:pt idx="12">
                  <c:v>39910.19178353528</c:v>
                </c:pt>
                <c:pt idx="13">
                  <c:v>36875.773893152364</c:v>
                </c:pt>
                <c:pt idx="14">
                  <c:v>34266.568034839293</c:v>
                </c:pt>
                <c:pt idx="15">
                  <c:v>31639.329628887881</c:v>
                </c:pt>
                <c:pt idx="16">
                  <c:v>29398.37547181714</c:v>
                </c:pt>
                <c:pt idx="17">
                  <c:v>27156.915390153685</c:v>
                </c:pt>
                <c:pt idx="18">
                  <c:v>25233.442195537766</c:v>
                </c:pt>
                <c:pt idx="19">
                  <c:v>23187.926284819234</c:v>
                </c:pt>
                <c:pt idx="20">
                  <c:v>21542.254668997208</c:v>
                </c:pt>
                <c:pt idx="21">
                  <c:v>19907.434658948379</c:v>
                </c:pt>
                <c:pt idx="22">
                  <c:v>18504.544301409347</c:v>
                </c:pt>
                <c:pt idx="23">
                  <c:v>17195.224921793106</c:v>
                </c:pt>
                <c:pt idx="24">
                  <c:v>15797.670519371082</c:v>
                </c:pt>
                <c:pt idx="25">
                  <c:v>14684.398014757218</c:v>
                </c:pt>
                <c:pt idx="26">
                  <c:v>13646.429035654606</c:v>
                </c:pt>
                <c:pt idx="27">
                  <c:v>12679.878156248506</c:v>
                </c:pt>
                <c:pt idx="28">
                  <c:v>11660.070019276822</c:v>
                </c:pt>
                <c:pt idx="29">
                  <c:v>10835.042642474104</c:v>
                </c:pt>
                <c:pt idx="30">
                  <c:v>10009.70178697843</c:v>
                </c:pt>
                <c:pt idx="31">
                  <c:v>9306.4587422392688</c:v>
                </c:pt>
                <c:pt idx="32">
                  <c:v>8558.6238903513022</c:v>
                </c:pt>
                <c:pt idx="33">
                  <c:v>7954.8799505190364</c:v>
                </c:pt>
                <c:pt idx="34">
                  <c:v>7393.1566948002692</c:v>
                </c:pt>
                <c:pt idx="35">
                  <c:v>6834.7257146183229</c:v>
                </c:pt>
                <c:pt idx="36">
                  <c:v>6308.7617222045519</c:v>
                </c:pt>
                <c:pt idx="37">
                  <c:v>5868.240247245647</c:v>
                </c:pt>
                <c:pt idx="38">
                  <c:v>5423.3225678305716</c:v>
                </c:pt>
                <c:pt idx="39">
                  <c:v>5036.8735922280739</c:v>
                </c:pt>
                <c:pt idx="40">
                  <c:v>4660.3626309538804</c:v>
                </c:pt>
                <c:pt idx="41">
                  <c:v>4318.9673737739186</c:v>
                </c:pt>
                <c:pt idx="42">
                  <c:v>3977.1075202336351</c:v>
                </c:pt>
                <c:pt idx="43">
                  <c:v>3697.1224519110078</c:v>
                </c:pt>
                <c:pt idx="44">
                  <c:v>3432.0926802230529</c:v>
                </c:pt>
                <c:pt idx="45">
                  <c:v>3154.3598353505231</c:v>
                </c:pt>
                <c:pt idx="46">
                  <c:v>2935.0035051155501</c:v>
                </c:pt>
                <c:pt idx="47">
                  <c:v>2714.147420024412</c:v>
                </c:pt>
                <c:pt idx="48">
                  <c:v>2520.9396889321752</c:v>
                </c:pt>
                <c:pt idx="49">
                  <c:v>2341.66565302659</c:v>
                </c:pt>
                <c:pt idx="50">
                  <c:v>2169.6259976237407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21C4-2A48-A19D-C01DB74114D6}"/>
            </c:ext>
          </c:extLst>
        </c:ser>
        <c:ser>
          <c:idx val="5"/>
          <c:order val="5"/>
          <c:tx>
            <c:strRef>
              <c:f>'Tejo_X-sec'!$H$3</c:f>
              <c:strCache>
                <c:ptCount val="1"/>
                <c:pt idx="0">
                  <c:v>Fit Depth</c:v>
                </c:pt>
              </c:strCache>
            </c:strRef>
          </c:tx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'Tejo_X-sec'!$B$4:$B$54</c:f>
              <c:numCache>
                <c:formatCode>General</c:formatCode>
                <c:ptCount val="51"/>
                <c:pt idx="0">
                  <c:v>0</c:v>
                </c:pt>
                <c:pt idx="1">
                  <c:v>1054</c:v>
                </c:pt>
                <c:pt idx="2">
                  <c:v>2094</c:v>
                </c:pt>
                <c:pt idx="3">
                  <c:v>2982</c:v>
                </c:pt>
                <c:pt idx="4">
                  <c:v>3939</c:v>
                </c:pt>
                <c:pt idx="5">
                  <c:v>4969</c:v>
                </c:pt>
                <c:pt idx="6">
                  <c:v>5988</c:v>
                </c:pt>
                <c:pt idx="7">
                  <c:v>6933</c:v>
                </c:pt>
                <c:pt idx="8">
                  <c:v>7964</c:v>
                </c:pt>
                <c:pt idx="9">
                  <c:v>8914</c:v>
                </c:pt>
                <c:pt idx="10">
                  <c:v>9949</c:v>
                </c:pt>
                <c:pt idx="11">
                  <c:v>10983</c:v>
                </c:pt>
                <c:pt idx="12">
                  <c:v>11941</c:v>
                </c:pt>
                <c:pt idx="13">
                  <c:v>12969</c:v>
                </c:pt>
                <c:pt idx="14">
                  <c:v>13923</c:v>
                </c:pt>
                <c:pt idx="15">
                  <c:v>14960</c:v>
                </c:pt>
                <c:pt idx="16">
                  <c:v>15915</c:v>
                </c:pt>
                <c:pt idx="17">
                  <c:v>16946</c:v>
                </c:pt>
                <c:pt idx="18">
                  <c:v>17901</c:v>
                </c:pt>
                <c:pt idx="19">
                  <c:v>19000</c:v>
                </c:pt>
                <c:pt idx="20">
                  <c:v>19957</c:v>
                </c:pt>
                <c:pt idx="21">
                  <c:v>20983</c:v>
                </c:pt>
                <c:pt idx="22">
                  <c:v>21933</c:v>
                </c:pt>
                <c:pt idx="23">
                  <c:v>22887</c:v>
                </c:pt>
                <c:pt idx="24">
                  <c:v>23989</c:v>
                </c:pt>
                <c:pt idx="25">
                  <c:v>24939</c:v>
                </c:pt>
                <c:pt idx="26">
                  <c:v>25892</c:v>
                </c:pt>
                <c:pt idx="27">
                  <c:v>26847</c:v>
                </c:pt>
                <c:pt idx="28">
                  <c:v>27937</c:v>
                </c:pt>
                <c:pt idx="29">
                  <c:v>28891</c:v>
                </c:pt>
                <c:pt idx="30">
                  <c:v>29921</c:v>
                </c:pt>
                <c:pt idx="31">
                  <c:v>30868</c:v>
                </c:pt>
                <c:pt idx="32">
                  <c:v>31957</c:v>
                </c:pt>
                <c:pt idx="33">
                  <c:v>32908</c:v>
                </c:pt>
                <c:pt idx="34">
                  <c:v>33860</c:v>
                </c:pt>
                <c:pt idx="35">
                  <c:v>34881</c:v>
                </c:pt>
                <c:pt idx="36">
                  <c:v>35922</c:v>
                </c:pt>
                <c:pt idx="37">
                  <c:v>36863</c:v>
                </c:pt>
                <c:pt idx="38">
                  <c:v>37888</c:v>
                </c:pt>
                <c:pt idx="39">
                  <c:v>38849</c:v>
                </c:pt>
                <c:pt idx="40">
                  <c:v>39859</c:v>
                </c:pt>
                <c:pt idx="41">
                  <c:v>40848</c:v>
                </c:pt>
                <c:pt idx="42">
                  <c:v>41920</c:v>
                </c:pt>
                <c:pt idx="43">
                  <c:v>42869</c:v>
                </c:pt>
                <c:pt idx="44">
                  <c:v>43836</c:v>
                </c:pt>
                <c:pt idx="45">
                  <c:v>44933</c:v>
                </c:pt>
                <c:pt idx="46">
                  <c:v>45870</c:v>
                </c:pt>
                <c:pt idx="47">
                  <c:v>46887</c:v>
                </c:pt>
                <c:pt idx="48">
                  <c:v>47847</c:v>
                </c:pt>
                <c:pt idx="49">
                  <c:v>48806</c:v>
                </c:pt>
                <c:pt idx="50">
                  <c:v>49798</c:v>
                </c:pt>
              </c:numCache>
            </c:numRef>
          </c:xVal>
          <c:yVal>
            <c:numRef>
              <c:f>'Tejo_X-sec'!$H$4:$H$54</c:f>
              <c:numCache>
                <c:formatCode>0.00</c:formatCode>
                <c:ptCount val="51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4.9999999999999991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4.9999999999999991</c:v>
                </c:pt>
                <c:pt idx="13">
                  <c:v>5</c:v>
                </c:pt>
                <c:pt idx="14">
                  <c:v>5.0000000000000009</c:v>
                </c:pt>
                <c:pt idx="15">
                  <c:v>5</c:v>
                </c:pt>
                <c:pt idx="16">
                  <c:v>5</c:v>
                </c:pt>
                <c:pt idx="17">
                  <c:v>5</c:v>
                </c:pt>
                <c:pt idx="18">
                  <c:v>5</c:v>
                </c:pt>
                <c:pt idx="19">
                  <c:v>4.9999999999999991</c:v>
                </c:pt>
                <c:pt idx="20">
                  <c:v>5</c:v>
                </c:pt>
                <c:pt idx="21">
                  <c:v>5</c:v>
                </c:pt>
                <c:pt idx="22">
                  <c:v>5</c:v>
                </c:pt>
                <c:pt idx="23">
                  <c:v>5</c:v>
                </c:pt>
                <c:pt idx="24">
                  <c:v>5</c:v>
                </c:pt>
                <c:pt idx="25">
                  <c:v>5</c:v>
                </c:pt>
                <c:pt idx="26">
                  <c:v>5</c:v>
                </c:pt>
                <c:pt idx="27">
                  <c:v>5</c:v>
                </c:pt>
                <c:pt idx="28">
                  <c:v>5</c:v>
                </c:pt>
                <c:pt idx="29">
                  <c:v>5</c:v>
                </c:pt>
                <c:pt idx="30">
                  <c:v>5.0000000000000009</c:v>
                </c:pt>
                <c:pt idx="31">
                  <c:v>5</c:v>
                </c:pt>
                <c:pt idx="32">
                  <c:v>5</c:v>
                </c:pt>
                <c:pt idx="33">
                  <c:v>5</c:v>
                </c:pt>
                <c:pt idx="34">
                  <c:v>5</c:v>
                </c:pt>
                <c:pt idx="35">
                  <c:v>5.0000000000000009</c:v>
                </c:pt>
                <c:pt idx="36">
                  <c:v>5</c:v>
                </c:pt>
                <c:pt idx="37">
                  <c:v>4.9999999999999991</c:v>
                </c:pt>
                <c:pt idx="38">
                  <c:v>5</c:v>
                </c:pt>
                <c:pt idx="39">
                  <c:v>5.0000000000000009</c:v>
                </c:pt>
                <c:pt idx="40">
                  <c:v>5.0000000000000009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5.0000000000000009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5.0000000000000009</c:v>
                </c:pt>
                <c:pt idx="49">
                  <c:v>4.9999999999999991</c:v>
                </c:pt>
                <c:pt idx="50">
                  <c:v>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21C4-2A48-A19D-C01DB74114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40447400"/>
        <c:axId val="2140452920"/>
      </c:scatterChart>
      <c:valAx>
        <c:axId val="21404474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40452920"/>
        <c:crosses val="autoZero"/>
        <c:crossBetween val="midCat"/>
      </c:valAx>
      <c:valAx>
        <c:axId val="2140452920"/>
        <c:scaling>
          <c:logBase val="10"/>
          <c:orientation val="minMax"/>
          <c:max val="100000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40447400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</a:t>
            </a:r>
            <a:r>
              <a:rPr lang="en-US" baseline="0"/>
              <a:t> Gambia</a:t>
            </a:r>
            <a:r>
              <a:rPr lang="en-US"/>
              <a:t> Estuary</a:t>
            </a:r>
          </a:p>
        </c:rich>
      </c:tx>
      <c:layout>
        <c:manualLayout>
          <c:xMode val="edge"/>
          <c:yMode val="edge"/>
          <c:x val="0.242091123224981"/>
          <c:y val="2.70727436093936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362020773044399"/>
          <c:y val="0.189859161334722"/>
          <c:w val="0.65549731924535104"/>
          <c:h val="0.651058270705409"/>
        </c:manualLayout>
      </c:layout>
      <c:scatterChart>
        <c:scatterStyle val="lineMarker"/>
        <c:varyColors val="0"/>
        <c:ser>
          <c:idx val="0"/>
          <c:order val="0"/>
          <c:tx>
            <c:strRef>
              <c:f>'Gambia_X-sec'!$C$3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xVal>
            <c:numRef>
              <c:f>'Gambia_X-sec'!$B$4:$B$54</c:f>
              <c:numCache>
                <c:formatCode>General</c:formatCode>
                <c:ptCount val="51"/>
                <c:pt idx="0">
                  <c:v>0</c:v>
                </c:pt>
                <c:pt idx="1">
                  <c:v>14073</c:v>
                </c:pt>
                <c:pt idx="2">
                  <c:v>23761</c:v>
                </c:pt>
                <c:pt idx="3">
                  <c:v>33000</c:v>
                </c:pt>
                <c:pt idx="4">
                  <c:v>33283</c:v>
                </c:pt>
                <c:pt idx="5">
                  <c:v>42732</c:v>
                </c:pt>
                <c:pt idx="6">
                  <c:v>51410</c:v>
                </c:pt>
                <c:pt idx="7">
                  <c:v>60792</c:v>
                </c:pt>
                <c:pt idx="8">
                  <c:v>69410</c:v>
                </c:pt>
                <c:pt idx="9">
                  <c:v>79065</c:v>
                </c:pt>
                <c:pt idx="10">
                  <c:v>89098</c:v>
                </c:pt>
                <c:pt idx="11">
                  <c:v>98594</c:v>
                </c:pt>
                <c:pt idx="12">
                  <c:v>108767</c:v>
                </c:pt>
                <c:pt idx="13">
                  <c:v>116854</c:v>
                </c:pt>
                <c:pt idx="14">
                  <c:v>127685</c:v>
                </c:pt>
                <c:pt idx="15">
                  <c:v>132987</c:v>
                </c:pt>
                <c:pt idx="16">
                  <c:v>143539</c:v>
                </c:pt>
                <c:pt idx="17">
                  <c:v>151028</c:v>
                </c:pt>
                <c:pt idx="18">
                  <c:v>155280</c:v>
                </c:pt>
                <c:pt idx="19">
                  <c:v>161174</c:v>
                </c:pt>
                <c:pt idx="20">
                  <c:v>166908</c:v>
                </c:pt>
                <c:pt idx="21">
                  <c:v>173380</c:v>
                </c:pt>
                <c:pt idx="22">
                  <c:v>180085</c:v>
                </c:pt>
                <c:pt idx="23">
                  <c:v>188085</c:v>
                </c:pt>
                <c:pt idx="24">
                  <c:v>196265</c:v>
                </c:pt>
                <c:pt idx="25">
                  <c:v>205016</c:v>
                </c:pt>
                <c:pt idx="26">
                  <c:v>214305</c:v>
                </c:pt>
                <c:pt idx="27">
                  <c:v>223230</c:v>
                </c:pt>
                <c:pt idx="28">
                  <c:v>231316</c:v>
                </c:pt>
                <c:pt idx="29">
                  <c:v>239163</c:v>
                </c:pt>
                <c:pt idx="30">
                  <c:v>248108</c:v>
                </c:pt>
                <c:pt idx="31">
                  <c:v>256678.99999999997</c:v>
                </c:pt>
                <c:pt idx="32">
                  <c:v>265570</c:v>
                </c:pt>
                <c:pt idx="33">
                  <c:v>273770</c:v>
                </c:pt>
                <c:pt idx="34">
                  <c:v>283046</c:v>
                </c:pt>
                <c:pt idx="35">
                  <c:v>290986</c:v>
                </c:pt>
                <c:pt idx="36">
                  <c:v>299764</c:v>
                </c:pt>
                <c:pt idx="37">
                  <c:v>307844</c:v>
                </c:pt>
                <c:pt idx="38">
                  <c:v>316375</c:v>
                </c:pt>
                <c:pt idx="39">
                  <c:v>326781</c:v>
                </c:pt>
                <c:pt idx="40">
                  <c:v>334762</c:v>
                </c:pt>
                <c:pt idx="41">
                  <c:v>343519</c:v>
                </c:pt>
                <c:pt idx="42">
                  <c:v>351540</c:v>
                </c:pt>
                <c:pt idx="43">
                  <c:v>360955</c:v>
                </c:pt>
                <c:pt idx="44">
                  <c:v>368178</c:v>
                </c:pt>
                <c:pt idx="45">
                  <c:v>376351</c:v>
                </c:pt>
                <c:pt idx="46">
                  <c:v>384212</c:v>
                </c:pt>
                <c:pt idx="47">
                  <c:v>393016</c:v>
                </c:pt>
                <c:pt idx="48">
                  <c:v>400352</c:v>
                </c:pt>
                <c:pt idx="49">
                  <c:v>406884</c:v>
                </c:pt>
                <c:pt idx="50">
                  <c:v>416386</c:v>
                </c:pt>
              </c:numCache>
            </c:numRef>
          </c:xVal>
          <c:yVal>
            <c:numRef>
              <c:f>'Gambia_X-sec'!$C$4:$C$54</c:f>
              <c:numCache>
                <c:formatCode>General</c:formatCode>
                <c:ptCount val="51"/>
                <c:pt idx="0">
                  <c:v>91816</c:v>
                </c:pt>
                <c:pt idx="1">
                  <c:v>66251</c:v>
                </c:pt>
                <c:pt idx="2">
                  <c:v>55713</c:v>
                </c:pt>
                <c:pt idx="4">
                  <c:v>53504</c:v>
                </c:pt>
                <c:pt idx="5">
                  <c:v>39399</c:v>
                </c:pt>
                <c:pt idx="6">
                  <c:v>30141</c:v>
                </c:pt>
                <c:pt idx="7">
                  <c:v>20573</c:v>
                </c:pt>
                <c:pt idx="8">
                  <c:v>17973</c:v>
                </c:pt>
                <c:pt idx="9">
                  <c:v>19345</c:v>
                </c:pt>
                <c:pt idx="10">
                  <c:v>12954</c:v>
                </c:pt>
                <c:pt idx="11">
                  <c:v>14476</c:v>
                </c:pt>
                <c:pt idx="12">
                  <c:v>12173</c:v>
                </c:pt>
                <c:pt idx="13">
                  <c:v>10635</c:v>
                </c:pt>
                <c:pt idx="14">
                  <c:v>8938</c:v>
                </c:pt>
                <c:pt idx="15">
                  <c:v>14622</c:v>
                </c:pt>
                <c:pt idx="16">
                  <c:v>6958</c:v>
                </c:pt>
                <c:pt idx="17">
                  <c:v>8555</c:v>
                </c:pt>
                <c:pt idx="18">
                  <c:v>7341</c:v>
                </c:pt>
                <c:pt idx="19">
                  <c:v>7907</c:v>
                </c:pt>
                <c:pt idx="20">
                  <c:v>6913</c:v>
                </c:pt>
                <c:pt idx="21">
                  <c:v>4904</c:v>
                </c:pt>
                <c:pt idx="22">
                  <c:v>7021</c:v>
                </c:pt>
                <c:pt idx="23">
                  <c:v>6372</c:v>
                </c:pt>
                <c:pt idx="24">
                  <c:v>6859</c:v>
                </c:pt>
                <c:pt idx="25">
                  <c:v>7109</c:v>
                </c:pt>
                <c:pt idx="26">
                  <c:v>5756</c:v>
                </c:pt>
                <c:pt idx="27">
                  <c:v>6683</c:v>
                </c:pt>
                <c:pt idx="28">
                  <c:v>5515</c:v>
                </c:pt>
                <c:pt idx="29">
                  <c:v>4912</c:v>
                </c:pt>
                <c:pt idx="30">
                  <c:v>5188</c:v>
                </c:pt>
                <c:pt idx="31">
                  <c:v>3894</c:v>
                </c:pt>
                <c:pt idx="32">
                  <c:v>3276</c:v>
                </c:pt>
                <c:pt idx="33">
                  <c:v>3459</c:v>
                </c:pt>
                <c:pt idx="34">
                  <c:v>2697</c:v>
                </c:pt>
                <c:pt idx="35">
                  <c:v>2312</c:v>
                </c:pt>
                <c:pt idx="36">
                  <c:v>2099</c:v>
                </c:pt>
                <c:pt idx="37">
                  <c:v>1978</c:v>
                </c:pt>
                <c:pt idx="38">
                  <c:v>1696</c:v>
                </c:pt>
                <c:pt idx="39">
                  <c:v>1659</c:v>
                </c:pt>
                <c:pt idx="40">
                  <c:v>1450</c:v>
                </c:pt>
                <c:pt idx="41">
                  <c:v>1393</c:v>
                </c:pt>
                <c:pt idx="42">
                  <c:v>1128</c:v>
                </c:pt>
                <c:pt idx="43">
                  <c:v>1125</c:v>
                </c:pt>
                <c:pt idx="44">
                  <c:v>1021</c:v>
                </c:pt>
                <c:pt idx="45">
                  <c:v>1039</c:v>
                </c:pt>
                <c:pt idx="46">
                  <c:v>925</c:v>
                </c:pt>
                <c:pt idx="47">
                  <c:v>996</c:v>
                </c:pt>
                <c:pt idx="48">
                  <c:v>939</c:v>
                </c:pt>
                <c:pt idx="49">
                  <c:v>919</c:v>
                </c:pt>
                <c:pt idx="50">
                  <c:v>850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C0B-854F-9DFC-8313A88C13FD}"/>
            </c:ext>
          </c:extLst>
        </c:ser>
        <c:ser>
          <c:idx val="1"/>
          <c:order val="1"/>
          <c:tx>
            <c:strRef>
              <c:f>'Gambia_X-sec'!$D$3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5"/>
          </c:marker>
          <c:xVal>
            <c:numRef>
              <c:f>'Gambia_X-sec'!$B$4:$B$54</c:f>
              <c:numCache>
                <c:formatCode>General</c:formatCode>
                <c:ptCount val="51"/>
                <c:pt idx="0">
                  <c:v>0</c:v>
                </c:pt>
                <c:pt idx="1">
                  <c:v>14073</c:v>
                </c:pt>
                <c:pt idx="2">
                  <c:v>23761</c:v>
                </c:pt>
                <c:pt idx="3">
                  <c:v>33000</c:v>
                </c:pt>
                <c:pt idx="4">
                  <c:v>33283</c:v>
                </c:pt>
                <c:pt idx="5">
                  <c:v>42732</c:v>
                </c:pt>
                <c:pt idx="6">
                  <c:v>51410</c:v>
                </c:pt>
                <c:pt idx="7">
                  <c:v>60792</c:v>
                </c:pt>
                <c:pt idx="8">
                  <c:v>69410</c:v>
                </c:pt>
                <c:pt idx="9">
                  <c:v>79065</c:v>
                </c:pt>
                <c:pt idx="10">
                  <c:v>89098</c:v>
                </c:pt>
                <c:pt idx="11">
                  <c:v>98594</c:v>
                </c:pt>
                <c:pt idx="12">
                  <c:v>108767</c:v>
                </c:pt>
                <c:pt idx="13">
                  <c:v>116854</c:v>
                </c:pt>
                <c:pt idx="14">
                  <c:v>127685</c:v>
                </c:pt>
                <c:pt idx="15">
                  <c:v>132987</c:v>
                </c:pt>
                <c:pt idx="16">
                  <c:v>143539</c:v>
                </c:pt>
                <c:pt idx="17">
                  <c:v>151028</c:v>
                </c:pt>
                <c:pt idx="18">
                  <c:v>155280</c:v>
                </c:pt>
                <c:pt idx="19">
                  <c:v>161174</c:v>
                </c:pt>
                <c:pt idx="20">
                  <c:v>166908</c:v>
                </c:pt>
                <c:pt idx="21">
                  <c:v>173380</c:v>
                </c:pt>
                <c:pt idx="22">
                  <c:v>180085</c:v>
                </c:pt>
                <c:pt idx="23">
                  <c:v>188085</c:v>
                </c:pt>
                <c:pt idx="24">
                  <c:v>196265</c:v>
                </c:pt>
                <c:pt idx="25">
                  <c:v>205016</c:v>
                </c:pt>
                <c:pt idx="26">
                  <c:v>214305</c:v>
                </c:pt>
                <c:pt idx="27">
                  <c:v>223230</c:v>
                </c:pt>
                <c:pt idx="28">
                  <c:v>231316</c:v>
                </c:pt>
                <c:pt idx="29">
                  <c:v>239163</c:v>
                </c:pt>
                <c:pt idx="30">
                  <c:v>248108</c:v>
                </c:pt>
                <c:pt idx="31">
                  <c:v>256678.99999999997</c:v>
                </c:pt>
                <c:pt idx="32">
                  <c:v>265570</c:v>
                </c:pt>
                <c:pt idx="33">
                  <c:v>273770</c:v>
                </c:pt>
                <c:pt idx="34">
                  <c:v>283046</c:v>
                </c:pt>
                <c:pt idx="35">
                  <c:v>290986</c:v>
                </c:pt>
                <c:pt idx="36">
                  <c:v>299764</c:v>
                </c:pt>
                <c:pt idx="37">
                  <c:v>307844</c:v>
                </c:pt>
                <c:pt idx="38">
                  <c:v>316375</c:v>
                </c:pt>
                <c:pt idx="39">
                  <c:v>326781</c:v>
                </c:pt>
                <c:pt idx="40">
                  <c:v>334762</c:v>
                </c:pt>
                <c:pt idx="41">
                  <c:v>343519</c:v>
                </c:pt>
                <c:pt idx="42">
                  <c:v>351540</c:v>
                </c:pt>
                <c:pt idx="43">
                  <c:v>360955</c:v>
                </c:pt>
                <c:pt idx="44">
                  <c:v>368178</c:v>
                </c:pt>
                <c:pt idx="45">
                  <c:v>376351</c:v>
                </c:pt>
                <c:pt idx="46">
                  <c:v>384212</c:v>
                </c:pt>
                <c:pt idx="47">
                  <c:v>393016</c:v>
                </c:pt>
                <c:pt idx="48">
                  <c:v>400352</c:v>
                </c:pt>
                <c:pt idx="49">
                  <c:v>406884</c:v>
                </c:pt>
                <c:pt idx="50">
                  <c:v>416386</c:v>
                </c:pt>
              </c:numCache>
            </c:numRef>
          </c:xVal>
          <c:yVal>
            <c:numRef>
              <c:f>'Gambia_X-sec'!$D$4:$D$54</c:f>
              <c:numCache>
                <c:formatCode>General</c:formatCode>
                <c:ptCount val="51"/>
                <c:pt idx="0">
                  <c:v>16970</c:v>
                </c:pt>
                <c:pt idx="1">
                  <c:v>4655</c:v>
                </c:pt>
                <c:pt idx="2">
                  <c:v>6054</c:v>
                </c:pt>
                <c:pt idx="4">
                  <c:v>6393</c:v>
                </c:pt>
                <c:pt idx="5">
                  <c:v>5479</c:v>
                </c:pt>
                <c:pt idx="6">
                  <c:v>4191</c:v>
                </c:pt>
                <c:pt idx="7">
                  <c:v>2972</c:v>
                </c:pt>
                <c:pt idx="8">
                  <c:v>1916</c:v>
                </c:pt>
                <c:pt idx="9">
                  <c:v>2957</c:v>
                </c:pt>
                <c:pt idx="10">
                  <c:v>1669</c:v>
                </c:pt>
                <c:pt idx="11">
                  <c:v>1634</c:v>
                </c:pt>
                <c:pt idx="12">
                  <c:v>1374</c:v>
                </c:pt>
                <c:pt idx="13">
                  <c:v>1565</c:v>
                </c:pt>
                <c:pt idx="14">
                  <c:v>1068</c:v>
                </c:pt>
                <c:pt idx="15">
                  <c:v>1814</c:v>
                </c:pt>
                <c:pt idx="16">
                  <c:v>558</c:v>
                </c:pt>
                <c:pt idx="17">
                  <c:v>930</c:v>
                </c:pt>
                <c:pt idx="18">
                  <c:v>635</c:v>
                </c:pt>
                <c:pt idx="19">
                  <c:v>724</c:v>
                </c:pt>
                <c:pt idx="20">
                  <c:v>524</c:v>
                </c:pt>
                <c:pt idx="21">
                  <c:v>386</c:v>
                </c:pt>
                <c:pt idx="22">
                  <c:v>553</c:v>
                </c:pt>
                <c:pt idx="23">
                  <c:v>492</c:v>
                </c:pt>
                <c:pt idx="24">
                  <c:v>731</c:v>
                </c:pt>
                <c:pt idx="25">
                  <c:v>689</c:v>
                </c:pt>
                <c:pt idx="26">
                  <c:v>375</c:v>
                </c:pt>
                <c:pt idx="27">
                  <c:v>578</c:v>
                </c:pt>
                <c:pt idx="28">
                  <c:v>659</c:v>
                </c:pt>
                <c:pt idx="29">
                  <c:v>379</c:v>
                </c:pt>
                <c:pt idx="30">
                  <c:v>620</c:v>
                </c:pt>
                <c:pt idx="31">
                  <c:v>350</c:v>
                </c:pt>
                <c:pt idx="32">
                  <c:v>491</c:v>
                </c:pt>
                <c:pt idx="33">
                  <c:v>773</c:v>
                </c:pt>
                <c:pt idx="34">
                  <c:v>405</c:v>
                </c:pt>
                <c:pt idx="35">
                  <c:v>304</c:v>
                </c:pt>
                <c:pt idx="36">
                  <c:v>309</c:v>
                </c:pt>
                <c:pt idx="37">
                  <c:v>345</c:v>
                </c:pt>
                <c:pt idx="38">
                  <c:v>174</c:v>
                </c:pt>
                <c:pt idx="39">
                  <c:v>284</c:v>
                </c:pt>
                <c:pt idx="40">
                  <c:v>239</c:v>
                </c:pt>
                <c:pt idx="41">
                  <c:v>230</c:v>
                </c:pt>
                <c:pt idx="42">
                  <c:v>217</c:v>
                </c:pt>
                <c:pt idx="43">
                  <c:v>169</c:v>
                </c:pt>
                <c:pt idx="44">
                  <c:v>132</c:v>
                </c:pt>
                <c:pt idx="45">
                  <c:v>192</c:v>
                </c:pt>
                <c:pt idx="46">
                  <c:v>115</c:v>
                </c:pt>
                <c:pt idx="47">
                  <c:v>126</c:v>
                </c:pt>
                <c:pt idx="48">
                  <c:v>136</c:v>
                </c:pt>
                <c:pt idx="49">
                  <c:v>119</c:v>
                </c:pt>
                <c:pt idx="50">
                  <c:v>118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C0B-854F-9DFC-8313A88C13FD}"/>
            </c:ext>
          </c:extLst>
        </c:ser>
        <c:ser>
          <c:idx val="2"/>
          <c:order val="2"/>
          <c:tx>
            <c:v>Depth, h (m)</c:v>
          </c:tx>
          <c:spPr>
            <a:ln w="28575">
              <a:noFill/>
            </a:ln>
          </c:spPr>
          <c:xVal>
            <c:numRef>
              <c:f>'Gambia_X-sec'!$B$4:$B$54</c:f>
              <c:numCache>
                <c:formatCode>General</c:formatCode>
                <c:ptCount val="51"/>
                <c:pt idx="0">
                  <c:v>0</c:v>
                </c:pt>
                <c:pt idx="1">
                  <c:v>14073</c:v>
                </c:pt>
                <c:pt idx="2">
                  <c:v>23761</c:v>
                </c:pt>
                <c:pt idx="3">
                  <c:v>33000</c:v>
                </c:pt>
                <c:pt idx="4">
                  <c:v>33283</c:v>
                </c:pt>
                <c:pt idx="5">
                  <c:v>42732</c:v>
                </c:pt>
                <c:pt idx="6">
                  <c:v>51410</c:v>
                </c:pt>
                <c:pt idx="7">
                  <c:v>60792</c:v>
                </c:pt>
                <c:pt idx="8">
                  <c:v>69410</c:v>
                </c:pt>
                <c:pt idx="9">
                  <c:v>79065</c:v>
                </c:pt>
                <c:pt idx="10">
                  <c:v>89098</c:v>
                </c:pt>
                <c:pt idx="11">
                  <c:v>98594</c:v>
                </c:pt>
                <c:pt idx="12">
                  <c:v>108767</c:v>
                </c:pt>
                <c:pt idx="13">
                  <c:v>116854</c:v>
                </c:pt>
                <c:pt idx="14">
                  <c:v>127685</c:v>
                </c:pt>
                <c:pt idx="15">
                  <c:v>132987</c:v>
                </c:pt>
                <c:pt idx="16">
                  <c:v>143539</c:v>
                </c:pt>
                <c:pt idx="17">
                  <c:v>151028</c:v>
                </c:pt>
                <c:pt idx="18">
                  <c:v>155280</c:v>
                </c:pt>
                <c:pt idx="19">
                  <c:v>161174</c:v>
                </c:pt>
                <c:pt idx="20">
                  <c:v>166908</c:v>
                </c:pt>
                <c:pt idx="21">
                  <c:v>173380</c:v>
                </c:pt>
                <c:pt idx="22">
                  <c:v>180085</c:v>
                </c:pt>
                <c:pt idx="23">
                  <c:v>188085</c:v>
                </c:pt>
                <c:pt idx="24">
                  <c:v>196265</c:v>
                </c:pt>
                <c:pt idx="25">
                  <c:v>205016</c:v>
                </c:pt>
                <c:pt idx="26">
                  <c:v>214305</c:v>
                </c:pt>
                <c:pt idx="27">
                  <c:v>223230</c:v>
                </c:pt>
                <c:pt idx="28">
                  <c:v>231316</c:v>
                </c:pt>
                <c:pt idx="29">
                  <c:v>239163</c:v>
                </c:pt>
                <c:pt idx="30">
                  <c:v>248108</c:v>
                </c:pt>
                <c:pt idx="31">
                  <c:v>256678.99999999997</c:v>
                </c:pt>
                <c:pt idx="32">
                  <c:v>265570</c:v>
                </c:pt>
                <c:pt idx="33">
                  <c:v>273770</c:v>
                </c:pt>
                <c:pt idx="34">
                  <c:v>283046</c:v>
                </c:pt>
                <c:pt idx="35">
                  <c:v>290986</c:v>
                </c:pt>
                <c:pt idx="36">
                  <c:v>299764</c:v>
                </c:pt>
                <c:pt idx="37">
                  <c:v>307844</c:v>
                </c:pt>
                <c:pt idx="38">
                  <c:v>316375</c:v>
                </c:pt>
                <c:pt idx="39">
                  <c:v>326781</c:v>
                </c:pt>
                <c:pt idx="40">
                  <c:v>334762</c:v>
                </c:pt>
                <c:pt idx="41">
                  <c:v>343519</c:v>
                </c:pt>
                <c:pt idx="42">
                  <c:v>351540</c:v>
                </c:pt>
                <c:pt idx="43">
                  <c:v>360955</c:v>
                </c:pt>
                <c:pt idx="44">
                  <c:v>368178</c:v>
                </c:pt>
                <c:pt idx="45">
                  <c:v>376351</c:v>
                </c:pt>
                <c:pt idx="46">
                  <c:v>384212</c:v>
                </c:pt>
                <c:pt idx="47">
                  <c:v>393016</c:v>
                </c:pt>
                <c:pt idx="48">
                  <c:v>400352</c:v>
                </c:pt>
                <c:pt idx="49">
                  <c:v>406884</c:v>
                </c:pt>
                <c:pt idx="50">
                  <c:v>416386</c:v>
                </c:pt>
              </c:numCache>
            </c:numRef>
          </c:xVal>
          <c:yVal>
            <c:numRef>
              <c:f>'Gambia_X-sec'!$E$4:$E$54</c:f>
              <c:numCache>
                <c:formatCode>0.00</c:formatCode>
                <c:ptCount val="51"/>
                <c:pt idx="0">
                  <c:v>5.4104890984089566</c:v>
                </c:pt>
                <c:pt idx="1">
                  <c:v>14.232223415682062</c:v>
                </c:pt>
                <c:pt idx="2">
                  <c:v>9.2026759167492571</c:v>
                </c:pt>
                <c:pt idx="4">
                  <c:v>8.369153761927107</c:v>
                </c:pt>
                <c:pt idx="5">
                  <c:v>7.1909107501368865</c:v>
                </c:pt>
                <c:pt idx="6">
                  <c:v>7.1918396564065858</c:v>
                </c:pt>
                <c:pt idx="7">
                  <c:v>6.9222745625841187</c:v>
                </c:pt>
                <c:pt idx="8">
                  <c:v>9.3804801670146141</c:v>
                </c:pt>
                <c:pt idx="9">
                  <c:v>6.5421034832600613</c:v>
                </c:pt>
                <c:pt idx="10">
                  <c:v>7.7615338526063509</c:v>
                </c:pt>
                <c:pt idx="11">
                  <c:v>8.8592411260709909</c:v>
                </c:pt>
                <c:pt idx="12">
                  <c:v>8.8595342066957787</c:v>
                </c:pt>
                <c:pt idx="13">
                  <c:v>6.7955271565495208</c:v>
                </c:pt>
                <c:pt idx="14">
                  <c:v>8.368913857677903</c:v>
                </c:pt>
                <c:pt idx="15">
                  <c:v>8.0606394707828013</c:v>
                </c:pt>
                <c:pt idx="16">
                  <c:v>12.469534050179211</c:v>
                </c:pt>
                <c:pt idx="17">
                  <c:v>9.198924731182796</c:v>
                </c:pt>
                <c:pt idx="18">
                  <c:v>11.560629921259842</c:v>
                </c:pt>
                <c:pt idx="19">
                  <c:v>10.921270718232044</c:v>
                </c:pt>
                <c:pt idx="20">
                  <c:v>13.192748091603054</c:v>
                </c:pt>
                <c:pt idx="21">
                  <c:v>12.704663212435234</c:v>
                </c:pt>
                <c:pt idx="22">
                  <c:v>12.69620253164557</c:v>
                </c:pt>
                <c:pt idx="23">
                  <c:v>12.951219512195122</c:v>
                </c:pt>
                <c:pt idx="24">
                  <c:v>9.3830369357045136</c:v>
                </c:pt>
                <c:pt idx="25">
                  <c:v>10.317851959361393</c:v>
                </c:pt>
                <c:pt idx="26">
                  <c:v>15.349333333333334</c:v>
                </c:pt>
                <c:pt idx="27">
                  <c:v>11.562283737024222</c:v>
                </c:pt>
                <c:pt idx="28">
                  <c:v>8.3687405159332329</c:v>
                </c:pt>
                <c:pt idx="29">
                  <c:v>12.96042216358839</c:v>
                </c:pt>
                <c:pt idx="30">
                  <c:v>8.3677419354838705</c:v>
                </c:pt>
                <c:pt idx="31">
                  <c:v>11.125714285714286</c:v>
                </c:pt>
                <c:pt idx="32">
                  <c:v>6.6720977596741342</c:v>
                </c:pt>
                <c:pt idx="33">
                  <c:v>4.4747736093143597</c:v>
                </c:pt>
                <c:pt idx="34">
                  <c:v>6.659259259259259</c:v>
                </c:pt>
                <c:pt idx="35">
                  <c:v>7.6052631578947372</c:v>
                </c:pt>
                <c:pt idx="36">
                  <c:v>6.7928802588996762</c:v>
                </c:pt>
                <c:pt idx="37">
                  <c:v>5.7333333333333334</c:v>
                </c:pt>
                <c:pt idx="38">
                  <c:v>9.7471264367816097</c:v>
                </c:pt>
                <c:pt idx="39">
                  <c:v>5.841549295774648</c:v>
                </c:pt>
                <c:pt idx="40">
                  <c:v>6.0669456066945608</c:v>
                </c:pt>
                <c:pt idx="41">
                  <c:v>6.0565217391304351</c:v>
                </c:pt>
                <c:pt idx="42">
                  <c:v>5.1981566820276495</c:v>
                </c:pt>
                <c:pt idx="43">
                  <c:v>6.6568047337278102</c:v>
                </c:pt>
                <c:pt idx="44">
                  <c:v>7.7348484848484844</c:v>
                </c:pt>
                <c:pt idx="45">
                  <c:v>5.411458333333333</c:v>
                </c:pt>
                <c:pt idx="46">
                  <c:v>8.0434782608695645</c:v>
                </c:pt>
                <c:pt idx="47">
                  <c:v>7.9047619047619051</c:v>
                </c:pt>
                <c:pt idx="48">
                  <c:v>6.9044117647058822</c:v>
                </c:pt>
                <c:pt idx="49">
                  <c:v>7.7226890756302522</c:v>
                </c:pt>
                <c:pt idx="50">
                  <c:v>7.2033898305084749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C0B-854F-9DFC-8313A88C13FD}"/>
            </c:ext>
          </c:extLst>
        </c:ser>
        <c:ser>
          <c:idx val="3"/>
          <c:order val="3"/>
          <c:spPr>
            <a:ln w="28575">
              <a:solidFill>
                <a:srgbClr val="9B3937"/>
              </a:solidFill>
            </a:ln>
          </c:spPr>
          <c:marker>
            <c:symbol val="none"/>
          </c:marker>
          <c:xVal>
            <c:numRef>
              <c:f>'Gambia_X-sec'!$B$4:$B$54</c:f>
              <c:numCache>
                <c:formatCode>General</c:formatCode>
                <c:ptCount val="51"/>
                <c:pt idx="0">
                  <c:v>0</c:v>
                </c:pt>
                <c:pt idx="1">
                  <c:v>14073</c:v>
                </c:pt>
                <c:pt idx="2">
                  <c:v>23761</c:v>
                </c:pt>
                <c:pt idx="3">
                  <c:v>33000</c:v>
                </c:pt>
                <c:pt idx="4">
                  <c:v>33283</c:v>
                </c:pt>
                <c:pt idx="5">
                  <c:v>42732</c:v>
                </c:pt>
                <c:pt idx="6">
                  <c:v>51410</c:v>
                </c:pt>
                <c:pt idx="7">
                  <c:v>60792</c:v>
                </c:pt>
                <c:pt idx="8">
                  <c:v>69410</c:v>
                </c:pt>
                <c:pt idx="9">
                  <c:v>79065</c:v>
                </c:pt>
                <c:pt idx="10">
                  <c:v>89098</c:v>
                </c:pt>
                <c:pt idx="11">
                  <c:v>98594</c:v>
                </c:pt>
                <c:pt idx="12">
                  <c:v>108767</c:v>
                </c:pt>
                <c:pt idx="13">
                  <c:v>116854</c:v>
                </c:pt>
                <c:pt idx="14">
                  <c:v>127685</c:v>
                </c:pt>
                <c:pt idx="15">
                  <c:v>132987</c:v>
                </c:pt>
                <c:pt idx="16">
                  <c:v>143539</c:v>
                </c:pt>
                <c:pt idx="17">
                  <c:v>151028</c:v>
                </c:pt>
                <c:pt idx="18">
                  <c:v>155280</c:v>
                </c:pt>
                <c:pt idx="19">
                  <c:v>161174</c:v>
                </c:pt>
                <c:pt idx="20">
                  <c:v>166908</c:v>
                </c:pt>
                <c:pt idx="21">
                  <c:v>173380</c:v>
                </c:pt>
                <c:pt idx="22">
                  <c:v>180085</c:v>
                </c:pt>
                <c:pt idx="23">
                  <c:v>188085</c:v>
                </c:pt>
                <c:pt idx="24">
                  <c:v>196265</c:v>
                </c:pt>
                <c:pt idx="25">
                  <c:v>205016</c:v>
                </c:pt>
                <c:pt idx="26">
                  <c:v>214305</c:v>
                </c:pt>
                <c:pt idx="27">
                  <c:v>223230</c:v>
                </c:pt>
                <c:pt idx="28">
                  <c:v>231316</c:v>
                </c:pt>
                <c:pt idx="29">
                  <c:v>239163</c:v>
                </c:pt>
                <c:pt idx="30">
                  <c:v>248108</c:v>
                </c:pt>
                <c:pt idx="31">
                  <c:v>256678.99999999997</c:v>
                </c:pt>
                <c:pt idx="32">
                  <c:v>265570</c:v>
                </c:pt>
                <c:pt idx="33">
                  <c:v>273770</c:v>
                </c:pt>
                <c:pt idx="34">
                  <c:v>283046</c:v>
                </c:pt>
                <c:pt idx="35">
                  <c:v>290986</c:v>
                </c:pt>
                <c:pt idx="36">
                  <c:v>299764</c:v>
                </c:pt>
                <c:pt idx="37">
                  <c:v>307844</c:v>
                </c:pt>
                <c:pt idx="38">
                  <c:v>316375</c:v>
                </c:pt>
                <c:pt idx="39">
                  <c:v>326781</c:v>
                </c:pt>
                <c:pt idx="40">
                  <c:v>334762</c:v>
                </c:pt>
                <c:pt idx="41">
                  <c:v>343519</c:v>
                </c:pt>
                <c:pt idx="42">
                  <c:v>351540</c:v>
                </c:pt>
                <c:pt idx="43">
                  <c:v>360955</c:v>
                </c:pt>
                <c:pt idx="44">
                  <c:v>368178</c:v>
                </c:pt>
                <c:pt idx="45">
                  <c:v>376351</c:v>
                </c:pt>
                <c:pt idx="46">
                  <c:v>384212</c:v>
                </c:pt>
                <c:pt idx="47">
                  <c:v>393016</c:v>
                </c:pt>
                <c:pt idx="48">
                  <c:v>400352</c:v>
                </c:pt>
                <c:pt idx="49">
                  <c:v>406884</c:v>
                </c:pt>
                <c:pt idx="50">
                  <c:v>416386</c:v>
                </c:pt>
              </c:numCache>
            </c:numRef>
          </c:xVal>
          <c:yVal>
            <c:numRef>
              <c:f>'Gambia_X-sec'!$G$4:$G$54</c:f>
              <c:numCache>
                <c:formatCode>0</c:formatCode>
                <c:ptCount val="51"/>
                <c:pt idx="0">
                  <c:v>14000</c:v>
                </c:pt>
                <c:pt idx="1">
                  <c:v>7973.6099266928477</c:v>
                </c:pt>
                <c:pt idx="2">
                  <c:v>5411.9925276931108</c:v>
                </c:pt>
                <c:pt idx="3">
                  <c:v>3739.8942275219047</c:v>
                </c:pt>
                <c:pt idx="4">
                  <c:v>3729.2724724333257</c:v>
                </c:pt>
                <c:pt idx="5">
                  <c:v>3393.0294555221308</c:v>
                </c:pt>
                <c:pt idx="6">
                  <c:v>3110.9967306859139</c:v>
                </c:pt>
                <c:pt idx="7">
                  <c:v>2832.3964828156059</c:v>
                </c:pt>
                <c:pt idx="8">
                  <c:v>2598.5228969397995</c:v>
                </c:pt>
                <c:pt idx="9">
                  <c:v>2359.3665382847412</c:v>
                </c:pt>
                <c:pt idx="10">
                  <c:v>2134.1387446996159</c:v>
                </c:pt>
                <c:pt idx="11">
                  <c:v>1940.8056435029539</c:v>
                </c:pt>
                <c:pt idx="12">
                  <c:v>1753.07811732663</c:v>
                </c:pt>
                <c:pt idx="13">
                  <c:v>1616.8877621551792</c:v>
                </c:pt>
                <c:pt idx="14">
                  <c:v>1450.9132228184792</c:v>
                </c:pt>
                <c:pt idx="15">
                  <c:v>1375.9895803005152</c:v>
                </c:pt>
                <c:pt idx="16">
                  <c:v>1238.1931341052705</c:v>
                </c:pt>
                <c:pt idx="17">
                  <c:v>1148.8519817505939</c:v>
                </c:pt>
                <c:pt idx="18">
                  <c:v>1101.0267648491104</c:v>
                </c:pt>
                <c:pt idx="19">
                  <c:v>1038.0076628377926</c:v>
                </c:pt>
                <c:pt idx="20">
                  <c:v>980.16257033985119</c:v>
                </c:pt>
                <c:pt idx="21">
                  <c:v>918.73566346053212</c:v>
                </c:pt>
                <c:pt idx="22">
                  <c:v>859.15422498003954</c:v>
                </c:pt>
                <c:pt idx="23">
                  <c:v>793.099309146216</c:v>
                </c:pt>
                <c:pt idx="24">
                  <c:v>730.80630062282808</c:v>
                </c:pt>
                <c:pt idx="25">
                  <c:v>669.57182840023711</c:v>
                </c:pt>
                <c:pt idx="26">
                  <c:v>610.1766137557787</c:v>
                </c:pt>
                <c:pt idx="27">
                  <c:v>558.07783729241328</c:v>
                </c:pt>
                <c:pt idx="28">
                  <c:v>514.72791775050086</c:v>
                </c:pt>
                <c:pt idx="29">
                  <c:v>475.88129648936723</c:v>
                </c:pt>
                <c:pt idx="30">
                  <c:v>435.1620306596069</c:v>
                </c:pt>
                <c:pt idx="31">
                  <c:v>399.41798340058529</c:v>
                </c:pt>
                <c:pt idx="32">
                  <c:v>365.43866211966787</c:v>
                </c:pt>
                <c:pt idx="33">
                  <c:v>336.66839203435967</c:v>
                </c:pt>
                <c:pt idx="34">
                  <c:v>306.84368422468413</c:v>
                </c:pt>
                <c:pt idx="35">
                  <c:v>283.4224231413553</c:v>
                </c:pt>
                <c:pt idx="36">
                  <c:v>259.60427335715281</c:v>
                </c:pt>
                <c:pt idx="37">
                  <c:v>239.45330903508793</c:v>
                </c:pt>
                <c:pt idx="38">
                  <c:v>219.87263480654485</c:v>
                </c:pt>
                <c:pt idx="39">
                  <c:v>198.14289176814191</c:v>
                </c:pt>
                <c:pt idx="40">
                  <c:v>182.94369831224444</c:v>
                </c:pt>
                <c:pt idx="41">
                  <c:v>167.6047361011149</c:v>
                </c:pt>
                <c:pt idx="42">
                  <c:v>154.68618411702374</c:v>
                </c:pt>
                <c:pt idx="43">
                  <c:v>140.78704731749713</c:v>
                </c:pt>
                <c:pt idx="44">
                  <c:v>130.97656918345717</c:v>
                </c:pt>
                <c:pt idx="45">
                  <c:v>120.69762439452541</c:v>
                </c:pt>
                <c:pt idx="46">
                  <c:v>111.57292868438738</c:v>
                </c:pt>
                <c:pt idx="47">
                  <c:v>102.17003610742228</c:v>
                </c:pt>
                <c:pt idx="48">
                  <c:v>94.943164676885843</c:v>
                </c:pt>
                <c:pt idx="49">
                  <c:v>88.939685235319573</c:v>
                </c:pt>
                <c:pt idx="50">
                  <c:v>80.877724982448115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C0B-854F-9DFC-8313A88C13FD}"/>
            </c:ext>
          </c:extLst>
        </c:ser>
        <c:ser>
          <c:idx val="4"/>
          <c:order val="4"/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'Gambia_X-sec'!$B$4:$B$54</c:f>
              <c:numCache>
                <c:formatCode>General</c:formatCode>
                <c:ptCount val="51"/>
                <c:pt idx="0">
                  <c:v>0</c:v>
                </c:pt>
                <c:pt idx="1">
                  <c:v>14073</c:v>
                </c:pt>
                <c:pt idx="2">
                  <c:v>23761</c:v>
                </c:pt>
                <c:pt idx="3">
                  <c:v>33000</c:v>
                </c:pt>
                <c:pt idx="4">
                  <c:v>33283</c:v>
                </c:pt>
                <c:pt idx="5">
                  <c:v>42732</c:v>
                </c:pt>
                <c:pt idx="6">
                  <c:v>51410</c:v>
                </c:pt>
                <c:pt idx="7">
                  <c:v>60792</c:v>
                </c:pt>
                <c:pt idx="8">
                  <c:v>69410</c:v>
                </c:pt>
                <c:pt idx="9">
                  <c:v>79065</c:v>
                </c:pt>
                <c:pt idx="10">
                  <c:v>89098</c:v>
                </c:pt>
                <c:pt idx="11">
                  <c:v>98594</c:v>
                </c:pt>
                <c:pt idx="12">
                  <c:v>108767</c:v>
                </c:pt>
                <c:pt idx="13">
                  <c:v>116854</c:v>
                </c:pt>
                <c:pt idx="14">
                  <c:v>127685</c:v>
                </c:pt>
                <c:pt idx="15">
                  <c:v>132987</c:v>
                </c:pt>
                <c:pt idx="16">
                  <c:v>143539</c:v>
                </c:pt>
                <c:pt idx="17">
                  <c:v>151028</c:v>
                </c:pt>
                <c:pt idx="18">
                  <c:v>155280</c:v>
                </c:pt>
                <c:pt idx="19">
                  <c:v>161174</c:v>
                </c:pt>
                <c:pt idx="20">
                  <c:v>166908</c:v>
                </c:pt>
                <c:pt idx="21">
                  <c:v>173380</c:v>
                </c:pt>
                <c:pt idx="22">
                  <c:v>180085</c:v>
                </c:pt>
                <c:pt idx="23">
                  <c:v>188085</c:v>
                </c:pt>
                <c:pt idx="24">
                  <c:v>196265</c:v>
                </c:pt>
                <c:pt idx="25">
                  <c:v>205016</c:v>
                </c:pt>
                <c:pt idx="26">
                  <c:v>214305</c:v>
                </c:pt>
                <c:pt idx="27">
                  <c:v>223230</c:v>
                </c:pt>
                <c:pt idx="28">
                  <c:v>231316</c:v>
                </c:pt>
                <c:pt idx="29">
                  <c:v>239163</c:v>
                </c:pt>
                <c:pt idx="30">
                  <c:v>248108</c:v>
                </c:pt>
                <c:pt idx="31">
                  <c:v>256678.99999999997</c:v>
                </c:pt>
                <c:pt idx="32">
                  <c:v>265570</c:v>
                </c:pt>
                <c:pt idx="33">
                  <c:v>273770</c:v>
                </c:pt>
                <c:pt idx="34">
                  <c:v>283046</c:v>
                </c:pt>
                <c:pt idx="35">
                  <c:v>290986</c:v>
                </c:pt>
                <c:pt idx="36">
                  <c:v>299764</c:v>
                </c:pt>
                <c:pt idx="37">
                  <c:v>307844</c:v>
                </c:pt>
                <c:pt idx="38">
                  <c:v>316375</c:v>
                </c:pt>
                <c:pt idx="39">
                  <c:v>326781</c:v>
                </c:pt>
                <c:pt idx="40">
                  <c:v>334762</c:v>
                </c:pt>
                <c:pt idx="41">
                  <c:v>343519</c:v>
                </c:pt>
                <c:pt idx="42">
                  <c:v>351540</c:v>
                </c:pt>
                <c:pt idx="43">
                  <c:v>360955</c:v>
                </c:pt>
                <c:pt idx="44">
                  <c:v>368178</c:v>
                </c:pt>
                <c:pt idx="45">
                  <c:v>376351</c:v>
                </c:pt>
                <c:pt idx="46">
                  <c:v>384212</c:v>
                </c:pt>
                <c:pt idx="47">
                  <c:v>393016</c:v>
                </c:pt>
                <c:pt idx="48">
                  <c:v>400352</c:v>
                </c:pt>
                <c:pt idx="49">
                  <c:v>406884</c:v>
                </c:pt>
                <c:pt idx="50">
                  <c:v>416386</c:v>
                </c:pt>
              </c:numCache>
            </c:numRef>
          </c:xVal>
          <c:yVal>
            <c:numRef>
              <c:f>'Gambia_X-sec'!$F$4:$F$54</c:f>
              <c:numCache>
                <c:formatCode>0</c:formatCode>
                <c:ptCount val="51"/>
                <c:pt idx="0">
                  <c:v>100000</c:v>
                </c:pt>
                <c:pt idx="1">
                  <c:v>64417.73194604514</c:v>
                </c:pt>
                <c:pt idx="2">
                  <c:v>47590.774812200179</c:v>
                </c:pt>
                <c:pt idx="3">
                  <c:v>35656.098066394698</c:v>
                </c:pt>
                <c:pt idx="4">
                  <c:v>35551.030072522582</c:v>
                </c:pt>
                <c:pt idx="5">
                  <c:v>32218.539502577434</c:v>
                </c:pt>
                <c:pt idx="6">
                  <c:v>29433.874780317961</c:v>
                </c:pt>
                <c:pt idx="7">
                  <c:v>26693.418791492797</c:v>
                </c:pt>
                <c:pt idx="8">
                  <c:v>24401.539253759325</c:v>
                </c:pt>
                <c:pt idx="9">
                  <c:v>22066.779726369849</c:v>
                </c:pt>
                <c:pt idx="10">
                  <c:v>19876.991984364879</c:v>
                </c:pt>
                <c:pt idx="11">
                  <c:v>18004.940896506971</c:v>
                </c:pt>
                <c:pt idx="12">
                  <c:v>16194.593702614362</c:v>
                </c:pt>
                <c:pt idx="13">
                  <c:v>14886.248705588458</c:v>
                </c:pt>
                <c:pt idx="14">
                  <c:v>13298.017506823664</c:v>
                </c:pt>
                <c:pt idx="15">
                  <c:v>12583.492020061611</c:v>
                </c:pt>
                <c:pt idx="16">
                  <c:v>11273.661125419538</c:v>
                </c:pt>
                <c:pt idx="17">
                  <c:v>10427.626876240844</c:v>
                </c:pt>
                <c:pt idx="18">
                  <c:v>9975.8487593549562</c:v>
                </c:pt>
                <c:pt idx="19">
                  <c:v>9381.795986627998</c:v>
                </c:pt>
                <c:pt idx="20">
                  <c:v>8837.8359780052251</c:v>
                </c:pt>
                <c:pt idx="21">
                  <c:v>8261.6587217737742</c:v>
                </c:pt>
                <c:pt idx="22">
                  <c:v>7704.3232408183048</c:v>
                </c:pt>
                <c:pt idx="23">
                  <c:v>7088.3195662137678</c:v>
                </c:pt>
                <c:pt idx="24">
                  <c:v>6509.3523409877189</c:v>
                </c:pt>
                <c:pt idx="25">
                  <c:v>5942.2254285414647</c:v>
                </c:pt>
                <c:pt idx="26">
                  <c:v>5394.1945817877295</c:v>
                </c:pt>
                <c:pt idx="27">
                  <c:v>4915.3086432527116</c:v>
                </c:pt>
                <c:pt idx="28">
                  <c:v>4518.2528483642245</c:v>
                </c:pt>
                <c:pt idx="29">
                  <c:v>4163.6237873561722</c:v>
                </c:pt>
                <c:pt idx="30">
                  <c:v>3793.1951615961657</c:v>
                </c:pt>
                <c:pt idx="31">
                  <c:v>3469.2119502063792</c:v>
                </c:pt>
                <c:pt idx="32">
                  <c:v>3162.341964630155</c:v>
                </c:pt>
                <c:pt idx="33">
                  <c:v>2903.4399232866094</c:v>
                </c:pt>
                <c:pt idx="34">
                  <c:v>2636.0226640027131</c:v>
                </c:pt>
                <c:pt idx="35">
                  <c:v>2426.7741888394271</c:v>
                </c:pt>
                <c:pt idx="36">
                  <c:v>2214.7186633619644</c:v>
                </c:pt>
                <c:pt idx="37">
                  <c:v>2035.9422105718988</c:v>
                </c:pt>
                <c:pt idx="38">
                  <c:v>1862.8249598625675</c:v>
                </c:pt>
                <c:pt idx="39">
                  <c:v>1671.4613402152954</c:v>
                </c:pt>
                <c:pt idx="40">
                  <c:v>1538.1230604000361</c:v>
                </c:pt>
                <c:pt idx="41">
                  <c:v>1404.0264313110861</c:v>
                </c:pt>
                <c:pt idx="42">
                  <c:v>1291.4841330635777</c:v>
                </c:pt>
                <c:pt idx="43">
                  <c:v>1170.8372967921321</c:v>
                </c:pt>
                <c:pt idx="44">
                  <c:v>1085.9764626184874</c:v>
                </c:pt>
                <c:pt idx="45">
                  <c:v>997.34765484606294</c:v>
                </c:pt>
                <c:pt idx="46">
                  <c:v>918.9337159372609</c:v>
                </c:pt>
                <c:pt idx="47">
                  <c:v>838.40867460239281</c:v>
                </c:pt>
                <c:pt idx="48">
                  <c:v>776.72704363969785</c:v>
                </c:pt>
                <c:pt idx="49">
                  <c:v>725.63514020364494</c:v>
                </c:pt>
                <c:pt idx="50">
                  <c:v>657.25242954141322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C0B-854F-9DFC-8313A88C13FD}"/>
            </c:ext>
          </c:extLst>
        </c:ser>
        <c:ser>
          <c:idx val="5"/>
          <c:order val="5"/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'Gambia_X-sec'!$B$4:$B$54</c:f>
              <c:numCache>
                <c:formatCode>General</c:formatCode>
                <c:ptCount val="51"/>
                <c:pt idx="0">
                  <c:v>0</c:v>
                </c:pt>
                <c:pt idx="1">
                  <c:v>14073</c:v>
                </c:pt>
                <c:pt idx="2">
                  <c:v>23761</c:v>
                </c:pt>
                <c:pt idx="3">
                  <c:v>33000</c:v>
                </c:pt>
                <c:pt idx="4">
                  <c:v>33283</c:v>
                </c:pt>
                <c:pt idx="5">
                  <c:v>42732</c:v>
                </c:pt>
                <c:pt idx="6">
                  <c:v>51410</c:v>
                </c:pt>
                <c:pt idx="7">
                  <c:v>60792</c:v>
                </c:pt>
                <c:pt idx="8">
                  <c:v>69410</c:v>
                </c:pt>
                <c:pt idx="9">
                  <c:v>79065</c:v>
                </c:pt>
                <c:pt idx="10">
                  <c:v>89098</c:v>
                </c:pt>
                <c:pt idx="11">
                  <c:v>98594</c:v>
                </c:pt>
                <c:pt idx="12">
                  <c:v>108767</c:v>
                </c:pt>
                <c:pt idx="13">
                  <c:v>116854</c:v>
                </c:pt>
                <c:pt idx="14">
                  <c:v>127685</c:v>
                </c:pt>
                <c:pt idx="15">
                  <c:v>132987</c:v>
                </c:pt>
                <c:pt idx="16">
                  <c:v>143539</c:v>
                </c:pt>
                <c:pt idx="17">
                  <c:v>151028</c:v>
                </c:pt>
                <c:pt idx="18">
                  <c:v>155280</c:v>
                </c:pt>
                <c:pt idx="19">
                  <c:v>161174</c:v>
                </c:pt>
                <c:pt idx="20">
                  <c:v>166908</c:v>
                </c:pt>
                <c:pt idx="21">
                  <c:v>173380</c:v>
                </c:pt>
                <c:pt idx="22">
                  <c:v>180085</c:v>
                </c:pt>
                <c:pt idx="23">
                  <c:v>188085</c:v>
                </c:pt>
                <c:pt idx="24">
                  <c:v>196265</c:v>
                </c:pt>
                <c:pt idx="25">
                  <c:v>205016</c:v>
                </c:pt>
                <c:pt idx="26">
                  <c:v>214305</c:v>
                </c:pt>
                <c:pt idx="27">
                  <c:v>223230</c:v>
                </c:pt>
                <c:pt idx="28">
                  <c:v>231316</c:v>
                </c:pt>
                <c:pt idx="29">
                  <c:v>239163</c:v>
                </c:pt>
                <c:pt idx="30">
                  <c:v>248108</c:v>
                </c:pt>
                <c:pt idx="31">
                  <c:v>256678.99999999997</c:v>
                </c:pt>
                <c:pt idx="32">
                  <c:v>265570</c:v>
                </c:pt>
                <c:pt idx="33">
                  <c:v>273770</c:v>
                </c:pt>
                <c:pt idx="34">
                  <c:v>283046</c:v>
                </c:pt>
                <c:pt idx="35">
                  <c:v>290986</c:v>
                </c:pt>
                <c:pt idx="36">
                  <c:v>299764</c:v>
                </c:pt>
                <c:pt idx="37">
                  <c:v>307844</c:v>
                </c:pt>
                <c:pt idx="38">
                  <c:v>316375</c:v>
                </c:pt>
                <c:pt idx="39">
                  <c:v>326781</c:v>
                </c:pt>
                <c:pt idx="40">
                  <c:v>334762</c:v>
                </c:pt>
                <c:pt idx="41">
                  <c:v>343519</c:v>
                </c:pt>
                <c:pt idx="42">
                  <c:v>351540</c:v>
                </c:pt>
                <c:pt idx="43">
                  <c:v>360955</c:v>
                </c:pt>
                <c:pt idx="44">
                  <c:v>368178</c:v>
                </c:pt>
                <c:pt idx="45">
                  <c:v>376351</c:v>
                </c:pt>
                <c:pt idx="46">
                  <c:v>384212</c:v>
                </c:pt>
                <c:pt idx="47">
                  <c:v>393016</c:v>
                </c:pt>
                <c:pt idx="48">
                  <c:v>400352</c:v>
                </c:pt>
                <c:pt idx="49">
                  <c:v>406884</c:v>
                </c:pt>
                <c:pt idx="50">
                  <c:v>416386</c:v>
                </c:pt>
              </c:numCache>
            </c:numRef>
          </c:xVal>
          <c:yVal>
            <c:numRef>
              <c:f>'Gambia_X-sec'!$H$4:$H$54</c:f>
              <c:numCache>
                <c:formatCode>0.00</c:formatCode>
                <c:ptCount val="51"/>
                <c:pt idx="0">
                  <c:v>7.1428571428571432</c:v>
                </c:pt>
                <c:pt idx="1">
                  <c:v>8.0788667289074656</c:v>
                </c:pt>
                <c:pt idx="2">
                  <c:v>8.7935773319491233</c:v>
                </c:pt>
                <c:pt idx="3">
                  <c:v>9.5339856951036879</c:v>
                </c:pt>
                <c:pt idx="4">
                  <c:v>9.53296664036076</c:v>
                </c:pt>
                <c:pt idx="5">
                  <c:v>9.495508342888682</c:v>
                </c:pt>
                <c:pt idx="6">
                  <c:v>9.4612361658857704</c:v>
                </c:pt>
                <c:pt idx="7">
                  <c:v>9.4243228140707256</c:v>
                </c:pt>
                <c:pt idx="8">
                  <c:v>9.3905423279110867</c:v>
                </c:pt>
                <c:pt idx="9">
                  <c:v>9.3528408444803972</c:v>
                </c:pt>
                <c:pt idx="10">
                  <c:v>9.3138236835499661</c:v>
                </c:pt>
                <c:pt idx="11">
                  <c:v>9.2770447967215866</c:v>
                </c:pt>
                <c:pt idx="12">
                  <c:v>9.2378049458003808</c:v>
                </c:pt>
                <c:pt idx="13">
                  <c:v>9.2067297768067125</c:v>
                </c:pt>
                <c:pt idx="14">
                  <c:v>9.1652741857238915</c:v>
                </c:pt>
                <c:pt idx="15">
                  <c:v>9.1450489162231765</c:v>
                </c:pt>
                <c:pt idx="16">
                  <c:v>9.1049294450869223</c:v>
                </c:pt>
                <c:pt idx="17">
                  <c:v>9.0765625527767888</c:v>
                </c:pt>
                <c:pt idx="18">
                  <c:v>9.0604961458153941</c:v>
                </c:pt>
                <c:pt idx="19">
                  <c:v>9.0382723774690206</c:v>
                </c:pt>
                <c:pt idx="20">
                  <c:v>9.0167042136090618</c:v>
                </c:pt>
                <c:pt idx="21">
                  <c:v>8.992421923249621</c:v>
                </c:pt>
                <c:pt idx="22">
                  <c:v>8.9673344049460937</c:v>
                </c:pt>
                <c:pt idx="23">
                  <c:v>8.9374930534795904</c:v>
                </c:pt>
                <c:pt idx="24">
                  <c:v>8.9070829513102687</c:v>
                </c:pt>
                <c:pt idx="25">
                  <c:v>8.8746646386524706</c:v>
                </c:pt>
                <c:pt idx="26">
                  <c:v>8.8403823748426049</c:v>
                </c:pt>
                <c:pt idx="27">
                  <c:v>8.8075682544570597</c:v>
                </c:pt>
                <c:pt idx="28">
                  <c:v>8.7779440215914502</c:v>
                </c:pt>
                <c:pt idx="29">
                  <c:v>8.7492906699038571</c:v>
                </c:pt>
                <c:pt idx="30">
                  <c:v>8.7167420278983041</c:v>
                </c:pt>
                <c:pt idx="31">
                  <c:v>8.6856678827278255</c:v>
                </c:pt>
                <c:pt idx="32">
                  <c:v>8.6535506295023676</c:v>
                </c:pt>
                <c:pt idx="33">
                  <c:v>8.6240347831354782</c:v>
                </c:pt>
                <c:pt idx="34">
                  <c:v>8.5907672196782254</c:v>
                </c:pt>
                <c:pt idx="35">
                  <c:v>8.5623930595960207</c:v>
                </c:pt>
                <c:pt idx="36">
                  <c:v>8.5311333080986937</c:v>
                </c:pt>
                <c:pt idx="37">
                  <c:v>8.5024601195783234</c:v>
                </c:pt>
                <c:pt idx="38">
                  <c:v>8.4722910675154086</c:v>
                </c:pt>
                <c:pt idx="39">
                  <c:v>8.4356361477310315</c:v>
                </c:pt>
                <c:pt idx="40">
                  <c:v>8.4076307333352371</c:v>
                </c:pt>
                <c:pt idx="41">
                  <c:v>8.3770092896661676</c:v>
                </c:pt>
                <c:pt idx="42">
                  <c:v>8.3490593580519086</c:v>
                </c:pt>
                <c:pt idx="43">
                  <c:v>8.3163708530068696</c:v>
                </c:pt>
                <c:pt idx="44">
                  <c:v>8.2913796672851792</c:v>
                </c:pt>
                <c:pt idx="45">
                  <c:v>8.2631920872445992</c:v>
                </c:pt>
                <c:pt idx="46">
                  <c:v>8.2361709670335923</c:v>
                </c:pt>
                <c:pt idx="47">
                  <c:v>8.206013294552271</c:v>
                </c:pt>
                <c:pt idx="48">
                  <c:v>8.1809685434763484</c:v>
                </c:pt>
                <c:pt idx="49">
                  <c:v>8.1587329467575174</c:v>
                </c:pt>
                <c:pt idx="50">
                  <c:v>8.1264950229998245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C0B-854F-9DFC-8313A88C13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40537176"/>
        <c:axId val="2140542696"/>
      </c:scatterChart>
      <c:valAx>
        <c:axId val="21405371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 x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40542696"/>
        <c:crosses val="autoZero"/>
        <c:crossBetween val="midCat"/>
      </c:valAx>
      <c:valAx>
        <c:axId val="2140542696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Chracteristic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140537176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Geometry of Yangtze Estuary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16011236464248"/>
          <c:y val="0.14940982302099801"/>
          <c:w val="0.69070402527177299"/>
          <c:h val="0.68634100338334403"/>
        </c:manualLayout>
      </c:layout>
      <c:scatterChart>
        <c:scatterStyle val="lineMarker"/>
        <c:varyColors val="0"/>
        <c:ser>
          <c:idx val="0"/>
          <c:order val="0"/>
          <c:tx>
            <c:strRef>
              <c:f>Yangtze!$C$3</c:f>
              <c:strCache>
                <c:ptCount val="1"/>
                <c:pt idx="0">
                  <c:v>Area, A (m2)</c:v>
                </c:pt>
              </c:strCache>
            </c:strRef>
          </c:tx>
          <c:spPr>
            <a:ln w="28575">
              <a:noFill/>
            </a:ln>
          </c:spPr>
          <c:marker>
            <c:symbol val="diamond"/>
            <c:size val="3"/>
          </c:marker>
          <c:xVal>
            <c:numRef>
              <c:f>Yangtze!$B$4:$B$170</c:f>
              <c:numCache>
                <c:formatCode>0</c:formatCode>
                <c:ptCount val="167"/>
                <c:pt idx="0">
                  <c:v>0</c:v>
                </c:pt>
                <c:pt idx="1">
                  <c:v>2565.0829450000001</c:v>
                </c:pt>
                <c:pt idx="2">
                  <c:v>5352.0098609999995</c:v>
                </c:pt>
                <c:pt idx="3">
                  <c:v>8373.185485</c:v>
                </c:pt>
                <c:pt idx="4">
                  <c:v>11662.31985</c:v>
                </c:pt>
                <c:pt idx="5">
                  <c:v>14399.292820000001</c:v>
                </c:pt>
                <c:pt idx="6">
                  <c:v>16420.16417</c:v>
                </c:pt>
                <c:pt idx="7">
                  <c:v>18521.366139999998</c:v>
                </c:pt>
                <c:pt idx="8">
                  <c:v>21530.339049999999</c:v>
                </c:pt>
                <c:pt idx="9">
                  <c:v>24787.62571</c:v>
                </c:pt>
                <c:pt idx="10">
                  <c:v>28115.565460000002</c:v>
                </c:pt>
                <c:pt idx="11">
                  <c:v>30443.805130000001</c:v>
                </c:pt>
                <c:pt idx="12">
                  <c:v>33972.953179999997</c:v>
                </c:pt>
                <c:pt idx="13">
                  <c:v>38595.730179999999</c:v>
                </c:pt>
                <c:pt idx="14">
                  <c:v>43253.937590000001</c:v>
                </c:pt>
                <c:pt idx="15">
                  <c:v>46621.37371</c:v>
                </c:pt>
                <c:pt idx="16">
                  <c:v>49751.335070000001</c:v>
                </c:pt>
                <c:pt idx="17">
                  <c:v>52556.35555</c:v>
                </c:pt>
                <c:pt idx="18">
                  <c:v>56521.514139999999</c:v>
                </c:pt>
                <c:pt idx="19">
                  <c:v>58984.302779999998</c:v>
                </c:pt>
                <c:pt idx="20">
                  <c:v>61357.055390000001</c:v>
                </c:pt>
                <c:pt idx="21">
                  <c:v>63852.616690000003</c:v>
                </c:pt>
                <c:pt idx="22">
                  <c:v>66207.046610000005</c:v>
                </c:pt>
                <c:pt idx="23">
                  <c:v>68772.278959999996</c:v>
                </c:pt>
                <c:pt idx="24">
                  <c:v>70906.957519999996</c:v>
                </c:pt>
                <c:pt idx="25">
                  <c:v>73497.167809999999</c:v>
                </c:pt>
                <c:pt idx="26">
                  <c:v>75577.288480000003</c:v>
                </c:pt>
                <c:pt idx="27">
                  <c:v>78203.936870000005</c:v>
                </c:pt>
                <c:pt idx="28">
                  <c:v>80423.119909999994</c:v>
                </c:pt>
                <c:pt idx="29">
                  <c:v>83769.778349999993</c:v>
                </c:pt>
                <c:pt idx="30">
                  <c:v>87740.056330000007</c:v>
                </c:pt>
                <c:pt idx="31">
                  <c:v>90937.372870000007</c:v>
                </c:pt>
                <c:pt idx="32">
                  <c:v>94114.849910000004</c:v>
                </c:pt>
                <c:pt idx="33">
                  <c:v>97204.760110000003</c:v>
                </c:pt>
                <c:pt idx="34">
                  <c:v>99718.225229999996</c:v>
                </c:pt>
                <c:pt idx="35">
                  <c:v>102406.027</c:v>
                </c:pt>
                <c:pt idx="36">
                  <c:v>105186.7588</c:v>
                </c:pt>
                <c:pt idx="37">
                  <c:v>108295.7114</c:v>
                </c:pt>
                <c:pt idx="38">
                  <c:v>111044.8397</c:v>
                </c:pt>
                <c:pt idx="39">
                  <c:v>114232.0716</c:v>
                </c:pt>
                <c:pt idx="40">
                  <c:v>117320.2448</c:v>
                </c:pt>
                <c:pt idx="41">
                  <c:v>120155.84050000001</c:v>
                </c:pt>
                <c:pt idx="42">
                  <c:v>121000</c:v>
                </c:pt>
                <c:pt idx="43">
                  <c:v>123600.0211</c:v>
                </c:pt>
                <c:pt idx="44">
                  <c:v>127054.8676</c:v>
                </c:pt>
                <c:pt idx="45">
                  <c:v>130742.0672</c:v>
                </c:pt>
                <c:pt idx="46">
                  <c:v>134202.788</c:v>
                </c:pt>
                <c:pt idx="47">
                  <c:v>137114.00930000001</c:v>
                </c:pt>
                <c:pt idx="48">
                  <c:v>140057.8279</c:v>
                </c:pt>
                <c:pt idx="49">
                  <c:v>142613.6306</c:v>
                </c:pt>
                <c:pt idx="50">
                  <c:v>146035.59589999999</c:v>
                </c:pt>
                <c:pt idx="51">
                  <c:v>150478.1048</c:v>
                </c:pt>
                <c:pt idx="52">
                  <c:v>153274.36730000001</c:v>
                </c:pt>
                <c:pt idx="53">
                  <c:v>156766.94620000001</c:v>
                </c:pt>
                <c:pt idx="54">
                  <c:v>159857.9725</c:v>
                </c:pt>
                <c:pt idx="55">
                  <c:v>162857.3775</c:v>
                </c:pt>
                <c:pt idx="56">
                  <c:v>166863.4994</c:v>
                </c:pt>
                <c:pt idx="57">
                  <c:v>170242.9779</c:v>
                </c:pt>
                <c:pt idx="58">
                  <c:v>173512.36110000001</c:v>
                </c:pt>
                <c:pt idx="59">
                  <c:v>177392.81539999999</c:v>
                </c:pt>
                <c:pt idx="60">
                  <c:v>181999.3144</c:v>
                </c:pt>
                <c:pt idx="61">
                  <c:v>185272.44649999999</c:v>
                </c:pt>
                <c:pt idx="62">
                  <c:v>188827.9932</c:v>
                </c:pt>
                <c:pt idx="63">
                  <c:v>191550.92749999999</c:v>
                </c:pt>
                <c:pt idx="64">
                  <c:v>194827.3365</c:v>
                </c:pt>
                <c:pt idx="65">
                  <c:v>197490.93179999999</c:v>
                </c:pt>
                <c:pt idx="66">
                  <c:v>200816.10649999999</c:v>
                </c:pt>
                <c:pt idx="67">
                  <c:v>204930.21520000001</c:v>
                </c:pt>
                <c:pt idx="68">
                  <c:v>207573.15479999999</c:v>
                </c:pt>
                <c:pt idx="69">
                  <c:v>210987.04680000001</c:v>
                </c:pt>
                <c:pt idx="70">
                  <c:v>213934.7684</c:v>
                </c:pt>
                <c:pt idx="71">
                  <c:v>216507.16209999999</c:v>
                </c:pt>
                <c:pt idx="72">
                  <c:v>219004.71909999999</c:v>
                </c:pt>
                <c:pt idx="73">
                  <c:v>222177.1262</c:v>
                </c:pt>
                <c:pt idx="74">
                  <c:v>224434.6624</c:v>
                </c:pt>
                <c:pt idx="75">
                  <c:v>226108.67860000001</c:v>
                </c:pt>
                <c:pt idx="76">
                  <c:v>228512.72159999999</c:v>
                </c:pt>
                <c:pt idx="77">
                  <c:v>231011.96599999999</c:v>
                </c:pt>
                <c:pt idx="78">
                  <c:v>232348.07320000001</c:v>
                </c:pt>
                <c:pt idx="79">
                  <c:v>234295.546</c:v>
                </c:pt>
                <c:pt idx="80">
                  <c:v>236750.8536</c:v>
                </c:pt>
                <c:pt idx="81">
                  <c:v>239979.54120000001</c:v>
                </c:pt>
                <c:pt idx="82">
                  <c:v>242694.01730000001</c:v>
                </c:pt>
                <c:pt idx="83">
                  <c:v>245823.61129999999</c:v>
                </c:pt>
                <c:pt idx="84">
                  <c:v>248641.17370000001</c:v>
                </c:pt>
                <c:pt idx="85">
                  <c:v>252149.84640000001</c:v>
                </c:pt>
                <c:pt idx="86">
                  <c:v>254536.77050000001</c:v>
                </c:pt>
                <c:pt idx="87">
                  <c:v>256711.46950000001</c:v>
                </c:pt>
                <c:pt idx="88">
                  <c:v>258769.36199999999</c:v>
                </c:pt>
                <c:pt idx="89">
                  <c:v>261264.9234</c:v>
                </c:pt>
                <c:pt idx="90">
                  <c:v>263301.0981</c:v>
                </c:pt>
                <c:pt idx="91">
                  <c:v>265463.6029</c:v>
                </c:pt>
                <c:pt idx="92">
                  <c:v>267829.07579999999</c:v>
                </c:pt>
                <c:pt idx="93">
                  <c:v>270636.14500000002</c:v>
                </c:pt>
                <c:pt idx="94">
                  <c:v>273236.39720000001</c:v>
                </c:pt>
                <c:pt idx="95">
                  <c:v>276245.11540000001</c:v>
                </c:pt>
                <c:pt idx="96">
                  <c:v>278794.61219999997</c:v>
                </c:pt>
                <c:pt idx="97">
                  <c:v>281151.97029999999</c:v>
                </c:pt>
                <c:pt idx="98">
                  <c:v>283450.55599999998</c:v>
                </c:pt>
                <c:pt idx="99">
                  <c:v>286041.9497</c:v>
                </c:pt>
                <c:pt idx="100">
                  <c:v>288261.13280000002</c:v>
                </c:pt>
                <c:pt idx="101">
                  <c:v>290696.53619999997</c:v>
                </c:pt>
                <c:pt idx="102">
                  <c:v>293837.25439999998</c:v>
                </c:pt>
                <c:pt idx="103">
                  <c:v>296606.3847</c:v>
                </c:pt>
                <c:pt idx="104">
                  <c:v>299148.2035</c:v>
                </c:pt>
                <c:pt idx="105">
                  <c:v>301496.27649999998</c:v>
                </c:pt>
                <c:pt idx="106">
                  <c:v>305139.98009999999</c:v>
                </c:pt>
                <c:pt idx="107">
                  <c:v>307880.73109999998</c:v>
                </c:pt>
                <c:pt idx="108">
                  <c:v>310462.04849999998</c:v>
                </c:pt>
                <c:pt idx="109">
                  <c:v>313824.0172</c:v>
                </c:pt>
                <c:pt idx="110">
                  <c:v>316369.30160000001</c:v>
                </c:pt>
                <c:pt idx="111">
                  <c:v>318837.68609999999</c:v>
                </c:pt>
                <c:pt idx="112">
                  <c:v>320727.02409999998</c:v>
                </c:pt>
                <c:pt idx="113">
                  <c:v>322793.83659999998</c:v>
                </c:pt>
                <c:pt idx="114">
                  <c:v>326521.1471</c:v>
                </c:pt>
                <c:pt idx="115">
                  <c:v>329471.07819999999</c:v>
                </c:pt>
                <c:pt idx="116">
                  <c:v>332068.38089999999</c:v>
                </c:pt>
                <c:pt idx="117">
                  <c:v>335064.71769999998</c:v>
                </c:pt>
                <c:pt idx="118">
                  <c:v>341638.7904</c:v>
                </c:pt>
                <c:pt idx="119">
                  <c:v>345461.93320000003</c:v>
                </c:pt>
                <c:pt idx="120">
                  <c:v>349565.40840000001</c:v>
                </c:pt>
                <c:pt idx="121">
                  <c:v>356456.8847</c:v>
                </c:pt>
                <c:pt idx="122">
                  <c:v>362496.69829999999</c:v>
                </c:pt>
                <c:pt idx="123">
                  <c:v>366356.95209999999</c:v>
                </c:pt>
                <c:pt idx="124">
                  <c:v>369297.64449999999</c:v>
                </c:pt>
                <c:pt idx="125">
                  <c:v>371804.6974</c:v>
                </c:pt>
                <c:pt idx="126">
                  <c:v>375529.23060000001</c:v>
                </c:pt>
                <c:pt idx="127">
                  <c:v>378665.0638</c:v>
                </c:pt>
                <c:pt idx="128">
                  <c:v>381537.18689999997</c:v>
                </c:pt>
                <c:pt idx="129">
                  <c:v>384207.82319999998</c:v>
                </c:pt>
                <c:pt idx="130">
                  <c:v>387957.58419999998</c:v>
                </c:pt>
                <c:pt idx="131">
                  <c:v>391890.52250000002</c:v>
                </c:pt>
                <c:pt idx="132">
                  <c:v>395886.87449999998</c:v>
                </c:pt>
                <c:pt idx="133">
                  <c:v>399198.5367</c:v>
                </c:pt>
                <c:pt idx="134">
                  <c:v>402579.48920000001</c:v>
                </c:pt>
                <c:pt idx="135">
                  <c:v>406603.4608</c:v>
                </c:pt>
                <c:pt idx="136">
                  <c:v>413612.39039999997</c:v>
                </c:pt>
                <c:pt idx="137">
                  <c:v>418781.99849999999</c:v>
                </c:pt>
                <c:pt idx="138">
                  <c:v>424103.5025</c:v>
                </c:pt>
                <c:pt idx="139">
                  <c:v>428717.40019999997</c:v>
                </c:pt>
                <c:pt idx="140">
                  <c:v>433064.15370000002</c:v>
                </c:pt>
                <c:pt idx="141">
                  <c:v>439606.43579999998</c:v>
                </c:pt>
                <c:pt idx="142">
                  <c:v>444468.50109999999</c:v>
                </c:pt>
                <c:pt idx="143">
                  <c:v>449322.59850000002</c:v>
                </c:pt>
                <c:pt idx="144">
                  <c:v>455590.23060000001</c:v>
                </c:pt>
                <c:pt idx="145">
                  <c:v>462837.61139999999</c:v>
                </c:pt>
                <c:pt idx="146">
                  <c:v>469363.76390000002</c:v>
                </c:pt>
                <c:pt idx="147">
                  <c:v>475321.09499999997</c:v>
                </c:pt>
                <c:pt idx="148">
                  <c:v>481576.48560000001</c:v>
                </c:pt>
                <c:pt idx="149">
                  <c:v>488271.29109999997</c:v>
                </c:pt>
                <c:pt idx="150">
                  <c:v>492610.54379999998</c:v>
                </c:pt>
                <c:pt idx="151">
                  <c:v>496060.728</c:v>
                </c:pt>
                <c:pt idx="152">
                  <c:v>498475.90460000001</c:v>
                </c:pt>
                <c:pt idx="153">
                  <c:v>503371.27740000002</c:v>
                </c:pt>
                <c:pt idx="154">
                  <c:v>509490.39559999999</c:v>
                </c:pt>
                <c:pt idx="155">
                  <c:v>514679.16930000001</c:v>
                </c:pt>
                <c:pt idx="156">
                  <c:v>520944.35499999998</c:v>
                </c:pt>
                <c:pt idx="157">
                  <c:v>526311.96759999997</c:v>
                </c:pt>
                <c:pt idx="158">
                  <c:v>532103.3395</c:v>
                </c:pt>
                <c:pt idx="159">
                  <c:v>537635.04830000002</c:v>
                </c:pt>
                <c:pt idx="160">
                  <c:v>544084.32010000001</c:v>
                </c:pt>
                <c:pt idx="161">
                  <c:v>550692.96799999999</c:v>
                </c:pt>
                <c:pt idx="162">
                  <c:v>557525.52139999997</c:v>
                </c:pt>
                <c:pt idx="163">
                  <c:v>563491.08149999997</c:v>
                </c:pt>
                <c:pt idx="164">
                  <c:v>568667.72759999998</c:v>
                </c:pt>
                <c:pt idx="165">
                  <c:v>573648.47329999995</c:v>
                </c:pt>
                <c:pt idx="166">
                  <c:v>578007.02549999999</c:v>
                </c:pt>
              </c:numCache>
            </c:numRef>
          </c:xVal>
          <c:yVal>
            <c:numRef>
              <c:f>Yangtze!$C$4:$C$170</c:f>
              <c:numCache>
                <c:formatCode>0</c:formatCode>
                <c:ptCount val="167"/>
                <c:pt idx="0">
                  <c:v>162607.84</c:v>
                </c:pt>
                <c:pt idx="1">
                  <c:v>154758.26999999999</c:v>
                </c:pt>
                <c:pt idx="2">
                  <c:v>139984.28</c:v>
                </c:pt>
                <c:pt idx="3">
                  <c:v>148365.16</c:v>
                </c:pt>
                <c:pt idx="4">
                  <c:v>140725.04999999999</c:v>
                </c:pt>
                <c:pt idx="5">
                  <c:v>121135.61</c:v>
                </c:pt>
                <c:pt idx="6">
                  <c:v>140653.07999999999</c:v>
                </c:pt>
                <c:pt idx="7">
                  <c:v>138762.82999999999</c:v>
                </c:pt>
                <c:pt idx="8">
                  <c:v>118081.07</c:v>
                </c:pt>
                <c:pt idx="9">
                  <c:v>100835.05</c:v>
                </c:pt>
                <c:pt idx="10">
                  <c:v>92018.14</c:v>
                </c:pt>
                <c:pt idx="11">
                  <c:v>93440.09</c:v>
                </c:pt>
                <c:pt idx="12">
                  <c:v>89339.38</c:v>
                </c:pt>
                <c:pt idx="13">
                  <c:v>94544.26</c:v>
                </c:pt>
                <c:pt idx="14">
                  <c:v>86896.65</c:v>
                </c:pt>
                <c:pt idx="15">
                  <c:v>92942.24</c:v>
                </c:pt>
                <c:pt idx="16">
                  <c:v>89190.95</c:v>
                </c:pt>
                <c:pt idx="17">
                  <c:v>77480.66</c:v>
                </c:pt>
                <c:pt idx="18">
                  <c:v>67586.39</c:v>
                </c:pt>
                <c:pt idx="19">
                  <c:v>104949.91</c:v>
                </c:pt>
                <c:pt idx="20">
                  <c:v>97344.95</c:v>
                </c:pt>
                <c:pt idx="21">
                  <c:v>76675.77</c:v>
                </c:pt>
                <c:pt idx="22">
                  <c:v>76451.179999999993</c:v>
                </c:pt>
                <c:pt idx="23">
                  <c:v>66527.19</c:v>
                </c:pt>
                <c:pt idx="24">
                  <c:v>67346.7</c:v>
                </c:pt>
                <c:pt idx="25">
                  <c:v>42713.9</c:v>
                </c:pt>
                <c:pt idx="26">
                  <c:v>47295.08</c:v>
                </c:pt>
                <c:pt idx="27">
                  <c:v>50177.19</c:v>
                </c:pt>
                <c:pt idx="28">
                  <c:v>61137.36</c:v>
                </c:pt>
                <c:pt idx="29">
                  <c:v>48027.19</c:v>
                </c:pt>
                <c:pt idx="30">
                  <c:v>40902.81</c:v>
                </c:pt>
                <c:pt idx="31">
                  <c:v>46592.19</c:v>
                </c:pt>
                <c:pt idx="32">
                  <c:v>42708.66</c:v>
                </c:pt>
                <c:pt idx="33">
                  <c:v>43605.3</c:v>
                </c:pt>
                <c:pt idx="34">
                  <c:v>45571.61</c:v>
                </c:pt>
                <c:pt idx="35">
                  <c:v>35418.980000000003</c:v>
                </c:pt>
                <c:pt idx="36">
                  <c:v>38633.67</c:v>
                </c:pt>
                <c:pt idx="37">
                  <c:v>37495.89</c:v>
                </c:pt>
                <c:pt idx="38">
                  <c:v>35064.04</c:v>
                </c:pt>
                <c:pt idx="39">
                  <c:v>33060.83</c:v>
                </c:pt>
                <c:pt idx="40">
                  <c:v>30212.89</c:v>
                </c:pt>
                <c:pt idx="41">
                  <c:v>38244.44</c:v>
                </c:pt>
                <c:pt idx="43">
                  <c:v>30966.04</c:v>
                </c:pt>
                <c:pt idx="44">
                  <c:v>39087.49</c:v>
                </c:pt>
                <c:pt idx="45">
                  <c:v>27479</c:v>
                </c:pt>
                <c:pt idx="46">
                  <c:v>39407.51</c:v>
                </c:pt>
                <c:pt idx="47">
                  <c:v>31611.63</c:v>
                </c:pt>
                <c:pt idx="48">
                  <c:v>32222.33</c:v>
                </c:pt>
                <c:pt idx="49">
                  <c:v>28897.31</c:v>
                </c:pt>
                <c:pt idx="50">
                  <c:v>33879.56</c:v>
                </c:pt>
                <c:pt idx="51">
                  <c:v>28350.71</c:v>
                </c:pt>
                <c:pt idx="52">
                  <c:v>41736.44</c:v>
                </c:pt>
                <c:pt idx="53">
                  <c:v>36944.07</c:v>
                </c:pt>
                <c:pt idx="54">
                  <c:v>40345.480000000003</c:v>
                </c:pt>
                <c:pt idx="55">
                  <c:v>34327.61</c:v>
                </c:pt>
                <c:pt idx="56">
                  <c:v>26314.49</c:v>
                </c:pt>
                <c:pt idx="57">
                  <c:v>31745.11</c:v>
                </c:pt>
                <c:pt idx="58">
                  <c:v>21666.25</c:v>
                </c:pt>
                <c:pt idx="59">
                  <c:v>40618.379999999997</c:v>
                </c:pt>
                <c:pt idx="60">
                  <c:v>28463.27</c:v>
                </c:pt>
                <c:pt idx="61">
                  <c:v>24335.19</c:v>
                </c:pt>
                <c:pt idx="62">
                  <c:v>30523.66</c:v>
                </c:pt>
                <c:pt idx="63">
                  <c:v>22061.96</c:v>
                </c:pt>
                <c:pt idx="64">
                  <c:v>24089.24</c:v>
                </c:pt>
                <c:pt idx="65">
                  <c:v>22449.3</c:v>
                </c:pt>
                <c:pt idx="66">
                  <c:v>26544.73</c:v>
                </c:pt>
                <c:pt idx="67">
                  <c:v>27080.74</c:v>
                </c:pt>
                <c:pt idx="68">
                  <c:v>19878.93</c:v>
                </c:pt>
                <c:pt idx="69">
                  <c:v>23808.62</c:v>
                </c:pt>
                <c:pt idx="70">
                  <c:v>26475.74</c:v>
                </c:pt>
                <c:pt idx="71">
                  <c:v>20990.94</c:v>
                </c:pt>
                <c:pt idx="72">
                  <c:v>21292.59</c:v>
                </c:pt>
                <c:pt idx="73">
                  <c:v>28019.75</c:v>
                </c:pt>
                <c:pt idx="74">
                  <c:v>24609.759999999998</c:v>
                </c:pt>
                <c:pt idx="75">
                  <c:v>21609.66</c:v>
                </c:pt>
                <c:pt idx="76">
                  <c:v>21754</c:v>
                </c:pt>
                <c:pt idx="77">
                  <c:v>21077.54</c:v>
                </c:pt>
                <c:pt idx="78">
                  <c:v>21745.14</c:v>
                </c:pt>
                <c:pt idx="79">
                  <c:v>20707.18</c:v>
                </c:pt>
                <c:pt idx="80">
                  <c:v>18753.2</c:v>
                </c:pt>
                <c:pt idx="81">
                  <c:v>22221.42</c:v>
                </c:pt>
                <c:pt idx="82">
                  <c:v>25309.79</c:v>
                </c:pt>
                <c:pt idx="83">
                  <c:v>22894.27</c:v>
                </c:pt>
                <c:pt idx="84">
                  <c:v>21141.8</c:v>
                </c:pt>
                <c:pt idx="85">
                  <c:v>20774.63</c:v>
                </c:pt>
                <c:pt idx="86">
                  <c:v>23199.54</c:v>
                </c:pt>
                <c:pt idx="87">
                  <c:v>23220.720000000001</c:v>
                </c:pt>
                <c:pt idx="88">
                  <c:v>22845.62</c:v>
                </c:pt>
                <c:pt idx="89">
                  <c:v>33795</c:v>
                </c:pt>
                <c:pt idx="90">
                  <c:v>29100.41</c:v>
                </c:pt>
                <c:pt idx="91">
                  <c:v>19707.87</c:v>
                </c:pt>
                <c:pt idx="92">
                  <c:v>21997.81</c:v>
                </c:pt>
                <c:pt idx="93">
                  <c:v>23777.98</c:v>
                </c:pt>
                <c:pt idx="94">
                  <c:v>20376.21</c:v>
                </c:pt>
                <c:pt idx="95">
                  <c:v>27719.34</c:v>
                </c:pt>
                <c:pt idx="96">
                  <c:v>23352.77</c:v>
                </c:pt>
                <c:pt idx="97">
                  <c:v>23881.09</c:v>
                </c:pt>
                <c:pt idx="98">
                  <c:v>22836.11</c:v>
                </c:pt>
                <c:pt idx="99">
                  <c:v>21286.35</c:v>
                </c:pt>
                <c:pt idx="100">
                  <c:v>20157.759999999998</c:v>
                </c:pt>
                <c:pt idx="101">
                  <c:v>17206.669999999998</c:v>
                </c:pt>
                <c:pt idx="102">
                  <c:v>18789.14</c:v>
                </c:pt>
                <c:pt idx="103">
                  <c:v>20254.259999999998</c:v>
                </c:pt>
                <c:pt idx="104">
                  <c:v>18864.87</c:v>
                </c:pt>
                <c:pt idx="105">
                  <c:v>13525.17</c:v>
                </c:pt>
                <c:pt idx="106">
                  <c:v>15098.45</c:v>
                </c:pt>
                <c:pt idx="107">
                  <c:v>17018.61</c:v>
                </c:pt>
                <c:pt idx="108">
                  <c:v>10286.64</c:v>
                </c:pt>
                <c:pt idx="109">
                  <c:v>20140.810000000001</c:v>
                </c:pt>
                <c:pt idx="110">
                  <c:v>19931.29</c:v>
                </c:pt>
                <c:pt idx="111">
                  <c:v>20037.509999999998</c:v>
                </c:pt>
                <c:pt idx="112">
                  <c:v>24506.71</c:v>
                </c:pt>
                <c:pt idx="113">
                  <c:v>20939.25</c:v>
                </c:pt>
                <c:pt idx="114">
                  <c:v>17100.98</c:v>
                </c:pt>
                <c:pt idx="115">
                  <c:v>16829.7</c:v>
                </c:pt>
                <c:pt idx="116">
                  <c:v>17559.169999999998</c:v>
                </c:pt>
                <c:pt idx="117">
                  <c:v>19579.78</c:v>
                </c:pt>
                <c:pt idx="118">
                  <c:v>20948.38</c:v>
                </c:pt>
                <c:pt idx="119">
                  <c:v>26241.47</c:v>
                </c:pt>
                <c:pt idx="120">
                  <c:v>23190.69</c:v>
                </c:pt>
                <c:pt idx="121">
                  <c:v>15933.3</c:v>
                </c:pt>
                <c:pt idx="122">
                  <c:v>19881.73</c:v>
                </c:pt>
                <c:pt idx="123">
                  <c:v>16883.240000000002</c:v>
                </c:pt>
                <c:pt idx="124">
                  <c:v>18140.55</c:v>
                </c:pt>
                <c:pt idx="125">
                  <c:v>22277.22</c:v>
                </c:pt>
                <c:pt idx="126">
                  <c:v>16587.07</c:v>
                </c:pt>
                <c:pt idx="127">
                  <c:v>17042.669999999998</c:v>
                </c:pt>
                <c:pt idx="128">
                  <c:v>16307.58</c:v>
                </c:pt>
                <c:pt idx="129">
                  <c:v>15709.02</c:v>
                </c:pt>
                <c:pt idx="130">
                  <c:v>15868.39</c:v>
                </c:pt>
                <c:pt idx="131">
                  <c:v>8320.7199999999993</c:v>
                </c:pt>
                <c:pt idx="132">
                  <c:v>13748.68</c:v>
                </c:pt>
                <c:pt idx="133">
                  <c:v>18042.16</c:v>
                </c:pt>
                <c:pt idx="134">
                  <c:v>14941.71</c:v>
                </c:pt>
                <c:pt idx="135">
                  <c:v>17600.580000000002</c:v>
                </c:pt>
                <c:pt idx="136">
                  <c:v>15187.31</c:v>
                </c:pt>
                <c:pt idx="137">
                  <c:v>33962.21</c:v>
                </c:pt>
                <c:pt idx="138">
                  <c:v>7240.03</c:v>
                </c:pt>
                <c:pt idx="139">
                  <c:v>13439.11</c:v>
                </c:pt>
                <c:pt idx="140">
                  <c:v>14727.57</c:v>
                </c:pt>
                <c:pt idx="141">
                  <c:v>17400.29</c:v>
                </c:pt>
                <c:pt idx="142">
                  <c:v>16069.47</c:v>
                </c:pt>
                <c:pt idx="143">
                  <c:v>13469.9</c:v>
                </c:pt>
                <c:pt idx="144">
                  <c:v>15815.34</c:v>
                </c:pt>
                <c:pt idx="145">
                  <c:v>10726.81</c:v>
                </c:pt>
                <c:pt idx="146">
                  <c:v>9156.18</c:v>
                </c:pt>
                <c:pt idx="147">
                  <c:v>13731.03</c:v>
                </c:pt>
                <c:pt idx="148">
                  <c:v>18467.88</c:v>
                </c:pt>
                <c:pt idx="149">
                  <c:v>18554.810000000001</c:v>
                </c:pt>
                <c:pt idx="150">
                  <c:v>9601.06</c:v>
                </c:pt>
                <c:pt idx="151">
                  <c:v>9434.67</c:v>
                </c:pt>
                <c:pt idx="152">
                  <c:v>13687.62</c:v>
                </c:pt>
                <c:pt idx="153">
                  <c:v>8954.0400000000009</c:v>
                </c:pt>
                <c:pt idx="154">
                  <c:v>8445.69</c:v>
                </c:pt>
                <c:pt idx="155">
                  <c:v>7861.9</c:v>
                </c:pt>
                <c:pt idx="156">
                  <c:v>8618.77</c:v>
                </c:pt>
                <c:pt idx="157">
                  <c:v>10750.81</c:v>
                </c:pt>
                <c:pt idx="158">
                  <c:v>12215.87</c:v>
                </c:pt>
                <c:pt idx="159">
                  <c:v>16430.12</c:v>
                </c:pt>
                <c:pt idx="160">
                  <c:v>17269.099999999999</c:v>
                </c:pt>
                <c:pt idx="161">
                  <c:v>13542.89</c:v>
                </c:pt>
                <c:pt idx="162">
                  <c:v>13990.92</c:v>
                </c:pt>
                <c:pt idx="163">
                  <c:v>9998.92</c:v>
                </c:pt>
                <c:pt idx="164">
                  <c:v>11672.3</c:v>
                </c:pt>
                <c:pt idx="165">
                  <c:v>15068.96</c:v>
                </c:pt>
                <c:pt idx="166">
                  <c:v>16492.8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148-5B4E-B7D1-18E61234CDF6}"/>
            </c:ext>
          </c:extLst>
        </c:ser>
        <c:ser>
          <c:idx val="1"/>
          <c:order val="1"/>
          <c:tx>
            <c:strRef>
              <c:f>Yangtze!$D$3</c:f>
              <c:strCache>
                <c:ptCount val="1"/>
                <c:pt idx="0">
                  <c:v>Width, B (m)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3"/>
          </c:marker>
          <c:xVal>
            <c:numRef>
              <c:f>Yangtze!$B$4:$B$170</c:f>
              <c:numCache>
                <c:formatCode>0</c:formatCode>
                <c:ptCount val="167"/>
                <c:pt idx="0">
                  <c:v>0</c:v>
                </c:pt>
                <c:pt idx="1">
                  <c:v>2565.0829450000001</c:v>
                </c:pt>
                <c:pt idx="2">
                  <c:v>5352.0098609999995</c:v>
                </c:pt>
                <c:pt idx="3">
                  <c:v>8373.185485</c:v>
                </c:pt>
                <c:pt idx="4">
                  <c:v>11662.31985</c:v>
                </c:pt>
                <c:pt idx="5">
                  <c:v>14399.292820000001</c:v>
                </c:pt>
                <c:pt idx="6">
                  <c:v>16420.16417</c:v>
                </c:pt>
                <c:pt idx="7">
                  <c:v>18521.366139999998</c:v>
                </c:pt>
                <c:pt idx="8">
                  <c:v>21530.339049999999</c:v>
                </c:pt>
                <c:pt idx="9">
                  <c:v>24787.62571</c:v>
                </c:pt>
                <c:pt idx="10">
                  <c:v>28115.565460000002</c:v>
                </c:pt>
                <c:pt idx="11">
                  <c:v>30443.805130000001</c:v>
                </c:pt>
                <c:pt idx="12">
                  <c:v>33972.953179999997</c:v>
                </c:pt>
                <c:pt idx="13">
                  <c:v>38595.730179999999</c:v>
                </c:pt>
                <c:pt idx="14">
                  <c:v>43253.937590000001</c:v>
                </c:pt>
                <c:pt idx="15">
                  <c:v>46621.37371</c:v>
                </c:pt>
                <c:pt idx="16">
                  <c:v>49751.335070000001</c:v>
                </c:pt>
                <c:pt idx="17">
                  <c:v>52556.35555</c:v>
                </c:pt>
                <c:pt idx="18">
                  <c:v>56521.514139999999</c:v>
                </c:pt>
                <c:pt idx="19">
                  <c:v>58984.302779999998</c:v>
                </c:pt>
                <c:pt idx="20">
                  <c:v>61357.055390000001</c:v>
                </c:pt>
                <c:pt idx="21">
                  <c:v>63852.616690000003</c:v>
                </c:pt>
                <c:pt idx="22">
                  <c:v>66207.046610000005</c:v>
                </c:pt>
                <c:pt idx="23">
                  <c:v>68772.278959999996</c:v>
                </c:pt>
                <c:pt idx="24">
                  <c:v>70906.957519999996</c:v>
                </c:pt>
                <c:pt idx="25">
                  <c:v>73497.167809999999</c:v>
                </c:pt>
                <c:pt idx="26">
                  <c:v>75577.288480000003</c:v>
                </c:pt>
                <c:pt idx="27">
                  <c:v>78203.936870000005</c:v>
                </c:pt>
                <c:pt idx="28">
                  <c:v>80423.119909999994</c:v>
                </c:pt>
                <c:pt idx="29">
                  <c:v>83769.778349999993</c:v>
                </c:pt>
                <c:pt idx="30">
                  <c:v>87740.056330000007</c:v>
                </c:pt>
                <c:pt idx="31">
                  <c:v>90937.372870000007</c:v>
                </c:pt>
                <c:pt idx="32">
                  <c:v>94114.849910000004</c:v>
                </c:pt>
                <c:pt idx="33">
                  <c:v>97204.760110000003</c:v>
                </c:pt>
                <c:pt idx="34">
                  <c:v>99718.225229999996</c:v>
                </c:pt>
                <c:pt idx="35">
                  <c:v>102406.027</c:v>
                </c:pt>
                <c:pt idx="36">
                  <c:v>105186.7588</c:v>
                </c:pt>
                <c:pt idx="37">
                  <c:v>108295.7114</c:v>
                </c:pt>
                <c:pt idx="38">
                  <c:v>111044.8397</c:v>
                </c:pt>
                <c:pt idx="39">
                  <c:v>114232.0716</c:v>
                </c:pt>
                <c:pt idx="40">
                  <c:v>117320.2448</c:v>
                </c:pt>
                <c:pt idx="41">
                  <c:v>120155.84050000001</c:v>
                </c:pt>
                <c:pt idx="42">
                  <c:v>121000</c:v>
                </c:pt>
                <c:pt idx="43">
                  <c:v>123600.0211</c:v>
                </c:pt>
                <c:pt idx="44">
                  <c:v>127054.8676</c:v>
                </c:pt>
                <c:pt idx="45">
                  <c:v>130742.0672</c:v>
                </c:pt>
                <c:pt idx="46">
                  <c:v>134202.788</c:v>
                </c:pt>
                <c:pt idx="47">
                  <c:v>137114.00930000001</c:v>
                </c:pt>
                <c:pt idx="48">
                  <c:v>140057.8279</c:v>
                </c:pt>
                <c:pt idx="49">
                  <c:v>142613.6306</c:v>
                </c:pt>
                <c:pt idx="50">
                  <c:v>146035.59589999999</c:v>
                </c:pt>
                <c:pt idx="51">
                  <c:v>150478.1048</c:v>
                </c:pt>
                <c:pt idx="52">
                  <c:v>153274.36730000001</c:v>
                </c:pt>
                <c:pt idx="53">
                  <c:v>156766.94620000001</c:v>
                </c:pt>
                <c:pt idx="54">
                  <c:v>159857.9725</c:v>
                </c:pt>
                <c:pt idx="55">
                  <c:v>162857.3775</c:v>
                </c:pt>
                <c:pt idx="56">
                  <c:v>166863.4994</c:v>
                </c:pt>
                <c:pt idx="57">
                  <c:v>170242.9779</c:v>
                </c:pt>
                <c:pt idx="58">
                  <c:v>173512.36110000001</c:v>
                </c:pt>
                <c:pt idx="59">
                  <c:v>177392.81539999999</c:v>
                </c:pt>
                <c:pt idx="60">
                  <c:v>181999.3144</c:v>
                </c:pt>
                <c:pt idx="61">
                  <c:v>185272.44649999999</c:v>
                </c:pt>
                <c:pt idx="62">
                  <c:v>188827.9932</c:v>
                </c:pt>
                <c:pt idx="63">
                  <c:v>191550.92749999999</c:v>
                </c:pt>
                <c:pt idx="64">
                  <c:v>194827.3365</c:v>
                </c:pt>
                <c:pt idx="65">
                  <c:v>197490.93179999999</c:v>
                </c:pt>
                <c:pt idx="66">
                  <c:v>200816.10649999999</c:v>
                </c:pt>
                <c:pt idx="67">
                  <c:v>204930.21520000001</c:v>
                </c:pt>
                <c:pt idx="68">
                  <c:v>207573.15479999999</c:v>
                </c:pt>
                <c:pt idx="69">
                  <c:v>210987.04680000001</c:v>
                </c:pt>
                <c:pt idx="70">
                  <c:v>213934.7684</c:v>
                </c:pt>
                <c:pt idx="71">
                  <c:v>216507.16209999999</c:v>
                </c:pt>
                <c:pt idx="72">
                  <c:v>219004.71909999999</c:v>
                </c:pt>
                <c:pt idx="73">
                  <c:v>222177.1262</c:v>
                </c:pt>
                <c:pt idx="74">
                  <c:v>224434.6624</c:v>
                </c:pt>
                <c:pt idx="75">
                  <c:v>226108.67860000001</c:v>
                </c:pt>
                <c:pt idx="76">
                  <c:v>228512.72159999999</c:v>
                </c:pt>
                <c:pt idx="77">
                  <c:v>231011.96599999999</c:v>
                </c:pt>
                <c:pt idx="78">
                  <c:v>232348.07320000001</c:v>
                </c:pt>
                <c:pt idx="79">
                  <c:v>234295.546</c:v>
                </c:pt>
                <c:pt idx="80">
                  <c:v>236750.8536</c:v>
                </c:pt>
                <c:pt idx="81">
                  <c:v>239979.54120000001</c:v>
                </c:pt>
                <c:pt idx="82">
                  <c:v>242694.01730000001</c:v>
                </c:pt>
                <c:pt idx="83">
                  <c:v>245823.61129999999</c:v>
                </c:pt>
                <c:pt idx="84">
                  <c:v>248641.17370000001</c:v>
                </c:pt>
                <c:pt idx="85">
                  <c:v>252149.84640000001</c:v>
                </c:pt>
                <c:pt idx="86">
                  <c:v>254536.77050000001</c:v>
                </c:pt>
                <c:pt idx="87">
                  <c:v>256711.46950000001</c:v>
                </c:pt>
                <c:pt idx="88">
                  <c:v>258769.36199999999</c:v>
                </c:pt>
                <c:pt idx="89">
                  <c:v>261264.9234</c:v>
                </c:pt>
                <c:pt idx="90">
                  <c:v>263301.0981</c:v>
                </c:pt>
                <c:pt idx="91">
                  <c:v>265463.6029</c:v>
                </c:pt>
                <c:pt idx="92">
                  <c:v>267829.07579999999</c:v>
                </c:pt>
                <c:pt idx="93">
                  <c:v>270636.14500000002</c:v>
                </c:pt>
                <c:pt idx="94">
                  <c:v>273236.39720000001</c:v>
                </c:pt>
                <c:pt idx="95">
                  <c:v>276245.11540000001</c:v>
                </c:pt>
                <c:pt idx="96">
                  <c:v>278794.61219999997</c:v>
                </c:pt>
                <c:pt idx="97">
                  <c:v>281151.97029999999</c:v>
                </c:pt>
                <c:pt idx="98">
                  <c:v>283450.55599999998</c:v>
                </c:pt>
                <c:pt idx="99">
                  <c:v>286041.9497</c:v>
                </c:pt>
                <c:pt idx="100">
                  <c:v>288261.13280000002</c:v>
                </c:pt>
                <c:pt idx="101">
                  <c:v>290696.53619999997</c:v>
                </c:pt>
                <c:pt idx="102">
                  <c:v>293837.25439999998</c:v>
                </c:pt>
                <c:pt idx="103">
                  <c:v>296606.3847</c:v>
                </c:pt>
                <c:pt idx="104">
                  <c:v>299148.2035</c:v>
                </c:pt>
                <c:pt idx="105">
                  <c:v>301496.27649999998</c:v>
                </c:pt>
                <c:pt idx="106">
                  <c:v>305139.98009999999</c:v>
                </c:pt>
                <c:pt idx="107">
                  <c:v>307880.73109999998</c:v>
                </c:pt>
                <c:pt idx="108">
                  <c:v>310462.04849999998</c:v>
                </c:pt>
                <c:pt idx="109">
                  <c:v>313824.0172</c:v>
                </c:pt>
                <c:pt idx="110">
                  <c:v>316369.30160000001</c:v>
                </c:pt>
                <c:pt idx="111">
                  <c:v>318837.68609999999</c:v>
                </c:pt>
                <c:pt idx="112">
                  <c:v>320727.02409999998</c:v>
                </c:pt>
                <c:pt idx="113">
                  <c:v>322793.83659999998</c:v>
                </c:pt>
                <c:pt idx="114">
                  <c:v>326521.1471</c:v>
                </c:pt>
                <c:pt idx="115">
                  <c:v>329471.07819999999</c:v>
                </c:pt>
                <c:pt idx="116">
                  <c:v>332068.38089999999</c:v>
                </c:pt>
                <c:pt idx="117">
                  <c:v>335064.71769999998</c:v>
                </c:pt>
                <c:pt idx="118">
                  <c:v>341638.7904</c:v>
                </c:pt>
                <c:pt idx="119">
                  <c:v>345461.93320000003</c:v>
                </c:pt>
                <c:pt idx="120">
                  <c:v>349565.40840000001</c:v>
                </c:pt>
                <c:pt idx="121">
                  <c:v>356456.8847</c:v>
                </c:pt>
                <c:pt idx="122">
                  <c:v>362496.69829999999</c:v>
                </c:pt>
                <c:pt idx="123">
                  <c:v>366356.95209999999</c:v>
                </c:pt>
                <c:pt idx="124">
                  <c:v>369297.64449999999</c:v>
                </c:pt>
                <c:pt idx="125">
                  <c:v>371804.6974</c:v>
                </c:pt>
                <c:pt idx="126">
                  <c:v>375529.23060000001</c:v>
                </c:pt>
                <c:pt idx="127">
                  <c:v>378665.0638</c:v>
                </c:pt>
                <c:pt idx="128">
                  <c:v>381537.18689999997</c:v>
                </c:pt>
                <c:pt idx="129">
                  <c:v>384207.82319999998</c:v>
                </c:pt>
                <c:pt idx="130">
                  <c:v>387957.58419999998</c:v>
                </c:pt>
                <c:pt idx="131">
                  <c:v>391890.52250000002</c:v>
                </c:pt>
                <c:pt idx="132">
                  <c:v>395886.87449999998</c:v>
                </c:pt>
                <c:pt idx="133">
                  <c:v>399198.5367</c:v>
                </c:pt>
                <c:pt idx="134">
                  <c:v>402579.48920000001</c:v>
                </c:pt>
                <c:pt idx="135">
                  <c:v>406603.4608</c:v>
                </c:pt>
                <c:pt idx="136">
                  <c:v>413612.39039999997</c:v>
                </c:pt>
                <c:pt idx="137">
                  <c:v>418781.99849999999</c:v>
                </c:pt>
                <c:pt idx="138">
                  <c:v>424103.5025</c:v>
                </c:pt>
                <c:pt idx="139">
                  <c:v>428717.40019999997</c:v>
                </c:pt>
                <c:pt idx="140">
                  <c:v>433064.15370000002</c:v>
                </c:pt>
                <c:pt idx="141">
                  <c:v>439606.43579999998</c:v>
                </c:pt>
                <c:pt idx="142">
                  <c:v>444468.50109999999</c:v>
                </c:pt>
                <c:pt idx="143">
                  <c:v>449322.59850000002</c:v>
                </c:pt>
                <c:pt idx="144">
                  <c:v>455590.23060000001</c:v>
                </c:pt>
                <c:pt idx="145">
                  <c:v>462837.61139999999</c:v>
                </c:pt>
                <c:pt idx="146">
                  <c:v>469363.76390000002</c:v>
                </c:pt>
                <c:pt idx="147">
                  <c:v>475321.09499999997</c:v>
                </c:pt>
                <c:pt idx="148">
                  <c:v>481576.48560000001</c:v>
                </c:pt>
                <c:pt idx="149">
                  <c:v>488271.29109999997</c:v>
                </c:pt>
                <c:pt idx="150">
                  <c:v>492610.54379999998</c:v>
                </c:pt>
                <c:pt idx="151">
                  <c:v>496060.728</c:v>
                </c:pt>
                <c:pt idx="152">
                  <c:v>498475.90460000001</c:v>
                </c:pt>
                <c:pt idx="153">
                  <c:v>503371.27740000002</c:v>
                </c:pt>
                <c:pt idx="154">
                  <c:v>509490.39559999999</c:v>
                </c:pt>
                <c:pt idx="155">
                  <c:v>514679.16930000001</c:v>
                </c:pt>
                <c:pt idx="156">
                  <c:v>520944.35499999998</c:v>
                </c:pt>
                <c:pt idx="157">
                  <c:v>526311.96759999997</c:v>
                </c:pt>
                <c:pt idx="158">
                  <c:v>532103.3395</c:v>
                </c:pt>
                <c:pt idx="159">
                  <c:v>537635.04830000002</c:v>
                </c:pt>
                <c:pt idx="160">
                  <c:v>544084.32010000001</c:v>
                </c:pt>
                <c:pt idx="161">
                  <c:v>550692.96799999999</c:v>
                </c:pt>
                <c:pt idx="162">
                  <c:v>557525.52139999997</c:v>
                </c:pt>
                <c:pt idx="163">
                  <c:v>563491.08149999997</c:v>
                </c:pt>
                <c:pt idx="164">
                  <c:v>568667.72759999998</c:v>
                </c:pt>
                <c:pt idx="165">
                  <c:v>573648.47329999995</c:v>
                </c:pt>
                <c:pt idx="166">
                  <c:v>578007.02549999999</c:v>
                </c:pt>
              </c:numCache>
            </c:numRef>
          </c:xVal>
          <c:yVal>
            <c:numRef>
              <c:f>Yangtze!$D$4:$D$170</c:f>
              <c:numCache>
                <c:formatCode>0</c:formatCode>
                <c:ptCount val="167"/>
                <c:pt idx="0">
                  <c:v>19290.7</c:v>
                </c:pt>
                <c:pt idx="1">
                  <c:v>15242.99</c:v>
                </c:pt>
                <c:pt idx="2">
                  <c:v>14225.5</c:v>
                </c:pt>
                <c:pt idx="3">
                  <c:v>13891.41</c:v>
                </c:pt>
                <c:pt idx="4">
                  <c:v>15504.55</c:v>
                </c:pt>
                <c:pt idx="5">
                  <c:v>13355.97</c:v>
                </c:pt>
                <c:pt idx="6">
                  <c:v>14964.31</c:v>
                </c:pt>
                <c:pt idx="7">
                  <c:v>14190.85</c:v>
                </c:pt>
                <c:pt idx="8">
                  <c:v>13713.69</c:v>
                </c:pt>
                <c:pt idx="9">
                  <c:v>13237.76</c:v>
                </c:pt>
                <c:pt idx="10">
                  <c:v>10021.5</c:v>
                </c:pt>
                <c:pt idx="11">
                  <c:v>8596.08</c:v>
                </c:pt>
                <c:pt idx="12">
                  <c:v>7523.25</c:v>
                </c:pt>
                <c:pt idx="13">
                  <c:v>8308.25</c:v>
                </c:pt>
                <c:pt idx="14">
                  <c:v>9765.01</c:v>
                </c:pt>
                <c:pt idx="15">
                  <c:v>9733.94</c:v>
                </c:pt>
                <c:pt idx="16">
                  <c:v>7565.32</c:v>
                </c:pt>
                <c:pt idx="17">
                  <c:v>7492.9</c:v>
                </c:pt>
                <c:pt idx="18">
                  <c:v>5963.84</c:v>
                </c:pt>
                <c:pt idx="19">
                  <c:v>10423.33</c:v>
                </c:pt>
                <c:pt idx="20">
                  <c:v>11595.68</c:v>
                </c:pt>
                <c:pt idx="21">
                  <c:v>10704.31</c:v>
                </c:pt>
                <c:pt idx="22">
                  <c:v>8662.0499999999993</c:v>
                </c:pt>
                <c:pt idx="23">
                  <c:v>6716.06</c:v>
                </c:pt>
                <c:pt idx="24">
                  <c:v>5950.14</c:v>
                </c:pt>
                <c:pt idx="25">
                  <c:v>7061.43</c:v>
                </c:pt>
                <c:pt idx="26">
                  <c:v>4763.45</c:v>
                </c:pt>
                <c:pt idx="27">
                  <c:v>5319.45</c:v>
                </c:pt>
                <c:pt idx="28">
                  <c:v>6493.01</c:v>
                </c:pt>
                <c:pt idx="29">
                  <c:v>4742.95</c:v>
                </c:pt>
                <c:pt idx="30">
                  <c:v>4122.1400000000003</c:v>
                </c:pt>
                <c:pt idx="31">
                  <c:v>4671.72</c:v>
                </c:pt>
                <c:pt idx="32">
                  <c:v>3050.02</c:v>
                </c:pt>
                <c:pt idx="33">
                  <c:v>1994.06</c:v>
                </c:pt>
                <c:pt idx="34">
                  <c:v>2085.58</c:v>
                </c:pt>
                <c:pt idx="35">
                  <c:v>2483.39</c:v>
                </c:pt>
                <c:pt idx="36">
                  <c:v>3555.06</c:v>
                </c:pt>
                <c:pt idx="37">
                  <c:v>2865.02</c:v>
                </c:pt>
                <c:pt idx="38">
                  <c:v>2524.79</c:v>
                </c:pt>
                <c:pt idx="39">
                  <c:v>2294.9899999999998</c:v>
                </c:pt>
                <c:pt idx="40">
                  <c:v>2328.63</c:v>
                </c:pt>
                <c:pt idx="41">
                  <c:v>3134.67</c:v>
                </c:pt>
                <c:pt idx="43">
                  <c:v>2402.39</c:v>
                </c:pt>
                <c:pt idx="44">
                  <c:v>4275.99</c:v>
                </c:pt>
                <c:pt idx="45">
                  <c:v>3408.86</c:v>
                </c:pt>
                <c:pt idx="46">
                  <c:v>3728.95</c:v>
                </c:pt>
                <c:pt idx="47">
                  <c:v>2869.35</c:v>
                </c:pt>
                <c:pt idx="48">
                  <c:v>3210.26</c:v>
                </c:pt>
                <c:pt idx="49">
                  <c:v>2937.59</c:v>
                </c:pt>
                <c:pt idx="50">
                  <c:v>2756.84</c:v>
                </c:pt>
                <c:pt idx="51">
                  <c:v>2445.98</c:v>
                </c:pt>
                <c:pt idx="52">
                  <c:v>3202.43</c:v>
                </c:pt>
                <c:pt idx="53">
                  <c:v>4573.76</c:v>
                </c:pt>
                <c:pt idx="54">
                  <c:v>5792.91</c:v>
                </c:pt>
                <c:pt idx="55">
                  <c:v>2664.35</c:v>
                </c:pt>
                <c:pt idx="56">
                  <c:v>1045.32</c:v>
                </c:pt>
                <c:pt idx="57">
                  <c:v>1368.18</c:v>
                </c:pt>
                <c:pt idx="58">
                  <c:v>1584.56</c:v>
                </c:pt>
                <c:pt idx="59">
                  <c:v>1905.81</c:v>
                </c:pt>
                <c:pt idx="60">
                  <c:v>2304.4899999999998</c:v>
                </c:pt>
                <c:pt idx="61">
                  <c:v>2655.65</c:v>
                </c:pt>
                <c:pt idx="62">
                  <c:v>1736.87</c:v>
                </c:pt>
                <c:pt idx="63">
                  <c:v>1583.86</c:v>
                </c:pt>
                <c:pt idx="64">
                  <c:v>2851.73</c:v>
                </c:pt>
                <c:pt idx="65">
                  <c:v>2145.16</c:v>
                </c:pt>
                <c:pt idx="66">
                  <c:v>2495.23</c:v>
                </c:pt>
                <c:pt idx="67">
                  <c:v>2046.98</c:v>
                </c:pt>
                <c:pt idx="68">
                  <c:v>1186.8800000000001</c:v>
                </c:pt>
                <c:pt idx="69">
                  <c:v>1886.19</c:v>
                </c:pt>
                <c:pt idx="70">
                  <c:v>2962.46</c:v>
                </c:pt>
                <c:pt idx="71">
                  <c:v>2241.6799999999998</c:v>
                </c:pt>
                <c:pt idx="72">
                  <c:v>2407.67</c:v>
                </c:pt>
                <c:pt idx="73">
                  <c:v>3088.12</c:v>
                </c:pt>
                <c:pt idx="74">
                  <c:v>2710.48</c:v>
                </c:pt>
                <c:pt idx="75">
                  <c:v>1761.63</c:v>
                </c:pt>
                <c:pt idx="76">
                  <c:v>1642.77</c:v>
                </c:pt>
                <c:pt idx="77">
                  <c:v>1454.11</c:v>
                </c:pt>
                <c:pt idx="78">
                  <c:v>1335.48</c:v>
                </c:pt>
                <c:pt idx="79">
                  <c:v>1168.76</c:v>
                </c:pt>
                <c:pt idx="80">
                  <c:v>1503.36</c:v>
                </c:pt>
                <c:pt idx="81">
                  <c:v>1372.01</c:v>
                </c:pt>
                <c:pt idx="82">
                  <c:v>1769.13</c:v>
                </c:pt>
                <c:pt idx="83">
                  <c:v>1079.96</c:v>
                </c:pt>
                <c:pt idx="84">
                  <c:v>1814.78</c:v>
                </c:pt>
                <c:pt idx="85">
                  <c:v>2534.86</c:v>
                </c:pt>
                <c:pt idx="86">
                  <c:v>1901.99</c:v>
                </c:pt>
                <c:pt idx="87">
                  <c:v>1405.25</c:v>
                </c:pt>
                <c:pt idx="88">
                  <c:v>1119.3399999999999</c:v>
                </c:pt>
                <c:pt idx="89">
                  <c:v>2658.67</c:v>
                </c:pt>
                <c:pt idx="90">
                  <c:v>2274.06</c:v>
                </c:pt>
                <c:pt idx="91">
                  <c:v>2015.19</c:v>
                </c:pt>
                <c:pt idx="92">
                  <c:v>1604.9</c:v>
                </c:pt>
                <c:pt idx="93">
                  <c:v>2831.83</c:v>
                </c:pt>
                <c:pt idx="94">
                  <c:v>2183.6799999999998</c:v>
                </c:pt>
                <c:pt idx="95">
                  <c:v>1978.78</c:v>
                </c:pt>
                <c:pt idx="96">
                  <c:v>1314.72</c:v>
                </c:pt>
                <c:pt idx="97">
                  <c:v>1138.51</c:v>
                </c:pt>
                <c:pt idx="98">
                  <c:v>2070.63</c:v>
                </c:pt>
                <c:pt idx="99">
                  <c:v>2281.63</c:v>
                </c:pt>
                <c:pt idx="100">
                  <c:v>2122.52</c:v>
                </c:pt>
                <c:pt idx="101">
                  <c:v>1953.87</c:v>
                </c:pt>
                <c:pt idx="102">
                  <c:v>1566.31</c:v>
                </c:pt>
                <c:pt idx="103">
                  <c:v>1275.3</c:v>
                </c:pt>
                <c:pt idx="104">
                  <c:v>1835.78</c:v>
                </c:pt>
                <c:pt idx="105">
                  <c:v>1621.71</c:v>
                </c:pt>
                <c:pt idx="106">
                  <c:v>3117.23</c:v>
                </c:pt>
                <c:pt idx="107">
                  <c:v>2593.7800000000002</c:v>
                </c:pt>
                <c:pt idx="108">
                  <c:v>2041.59</c:v>
                </c:pt>
                <c:pt idx="109">
                  <c:v>2707.41</c:v>
                </c:pt>
                <c:pt idx="110">
                  <c:v>2380.52</c:v>
                </c:pt>
                <c:pt idx="111">
                  <c:v>2265.7600000000002</c:v>
                </c:pt>
                <c:pt idx="112">
                  <c:v>1925.27</c:v>
                </c:pt>
                <c:pt idx="113">
                  <c:v>2570.89</c:v>
                </c:pt>
                <c:pt idx="114">
                  <c:v>3106.98</c:v>
                </c:pt>
                <c:pt idx="115">
                  <c:v>3283.12</c:v>
                </c:pt>
                <c:pt idx="116">
                  <c:v>2667.33</c:v>
                </c:pt>
                <c:pt idx="117">
                  <c:v>3089.31</c:v>
                </c:pt>
                <c:pt idx="118">
                  <c:v>3592.99</c:v>
                </c:pt>
                <c:pt idx="119">
                  <c:v>2285.85</c:v>
                </c:pt>
                <c:pt idx="120">
                  <c:v>1643.48</c:v>
                </c:pt>
                <c:pt idx="121">
                  <c:v>2774.26</c:v>
                </c:pt>
                <c:pt idx="122">
                  <c:v>1933.6</c:v>
                </c:pt>
                <c:pt idx="123">
                  <c:v>2609.0300000000002</c:v>
                </c:pt>
                <c:pt idx="124">
                  <c:v>2164.96</c:v>
                </c:pt>
                <c:pt idx="125">
                  <c:v>1398.9</c:v>
                </c:pt>
                <c:pt idx="126">
                  <c:v>1452.93</c:v>
                </c:pt>
                <c:pt idx="127">
                  <c:v>1355.14</c:v>
                </c:pt>
                <c:pt idx="128">
                  <c:v>1648.68</c:v>
                </c:pt>
                <c:pt idx="129">
                  <c:v>1295.54</c:v>
                </c:pt>
                <c:pt idx="130">
                  <c:v>1973.97</c:v>
                </c:pt>
                <c:pt idx="131">
                  <c:v>1922.31</c:v>
                </c:pt>
                <c:pt idx="132">
                  <c:v>2851.36</c:v>
                </c:pt>
                <c:pt idx="133">
                  <c:v>2100.61</c:v>
                </c:pt>
                <c:pt idx="134">
                  <c:v>1644.75</c:v>
                </c:pt>
                <c:pt idx="135">
                  <c:v>1498.93</c:v>
                </c:pt>
                <c:pt idx="136">
                  <c:v>998.03</c:v>
                </c:pt>
                <c:pt idx="137">
                  <c:v>4843.1099999999997</c:v>
                </c:pt>
                <c:pt idx="138">
                  <c:v>2241.62</c:v>
                </c:pt>
                <c:pt idx="139">
                  <c:v>3004.07</c:v>
                </c:pt>
                <c:pt idx="140">
                  <c:v>3286.05</c:v>
                </c:pt>
                <c:pt idx="141">
                  <c:v>1947.73</c:v>
                </c:pt>
                <c:pt idx="142">
                  <c:v>1270.4000000000001</c:v>
                </c:pt>
                <c:pt idx="143">
                  <c:v>902.03</c:v>
                </c:pt>
                <c:pt idx="144">
                  <c:v>1248.1400000000001</c:v>
                </c:pt>
                <c:pt idx="145">
                  <c:v>1028.78</c:v>
                </c:pt>
                <c:pt idx="146">
                  <c:v>1308.3800000000001</c:v>
                </c:pt>
                <c:pt idx="147">
                  <c:v>1863.79</c:v>
                </c:pt>
                <c:pt idx="148">
                  <c:v>2029.11</c:v>
                </c:pt>
                <c:pt idx="149">
                  <c:v>1398.34</c:v>
                </c:pt>
                <c:pt idx="150">
                  <c:v>1140.3</c:v>
                </c:pt>
                <c:pt idx="151">
                  <c:v>1299.0899999999999</c:v>
                </c:pt>
                <c:pt idx="152">
                  <c:v>1511.94</c:v>
                </c:pt>
                <c:pt idx="153">
                  <c:v>1844.92</c:v>
                </c:pt>
                <c:pt idx="154">
                  <c:v>2969.11</c:v>
                </c:pt>
                <c:pt idx="155">
                  <c:v>1806.21</c:v>
                </c:pt>
                <c:pt idx="156">
                  <c:v>1802.24</c:v>
                </c:pt>
                <c:pt idx="157">
                  <c:v>2267.63</c:v>
                </c:pt>
                <c:pt idx="158">
                  <c:v>2243.61</c:v>
                </c:pt>
                <c:pt idx="159">
                  <c:v>1337.24</c:v>
                </c:pt>
                <c:pt idx="160">
                  <c:v>1136.98</c:v>
                </c:pt>
                <c:pt idx="161">
                  <c:v>1341.86</c:v>
                </c:pt>
                <c:pt idx="162">
                  <c:v>1593.99</c:v>
                </c:pt>
                <c:pt idx="163">
                  <c:v>1830.43</c:v>
                </c:pt>
                <c:pt idx="164">
                  <c:v>1812.88</c:v>
                </c:pt>
                <c:pt idx="165">
                  <c:v>1873.82</c:v>
                </c:pt>
                <c:pt idx="166">
                  <c:v>1652.73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148-5B4E-B7D1-18E61234CDF6}"/>
            </c:ext>
          </c:extLst>
        </c:ser>
        <c:ser>
          <c:idx val="2"/>
          <c:order val="2"/>
          <c:tx>
            <c:strRef>
              <c:f>Yangtze!$E$3</c:f>
              <c:strCache>
                <c:ptCount val="1"/>
                <c:pt idx="0">
                  <c:v>Depth, h (m)</c:v>
                </c:pt>
              </c:strCache>
            </c:strRef>
          </c:tx>
          <c:spPr>
            <a:ln w="28575">
              <a:noFill/>
            </a:ln>
          </c:spPr>
          <c:marker>
            <c:symbol val="triangle"/>
            <c:size val="3"/>
          </c:marker>
          <c:xVal>
            <c:numRef>
              <c:f>Yangtze!$B$4:$B$170</c:f>
              <c:numCache>
                <c:formatCode>0</c:formatCode>
                <c:ptCount val="167"/>
                <c:pt idx="0">
                  <c:v>0</c:v>
                </c:pt>
                <c:pt idx="1">
                  <c:v>2565.0829450000001</c:v>
                </c:pt>
                <c:pt idx="2">
                  <c:v>5352.0098609999995</c:v>
                </c:pt>
                <c:pt idx="3">
                  <c:v>8373.185485</c:v>
                </c:pt>
                <c:pt idx="4">
                  <c:v>11662.31985</c:v>
                </c:pt>
                <c:pt idx="5">
                  <c:v>14399.292820000001</c:v>
                </c:pt>
                <c:pt idx="6">
                  <c:v>16420.16417</c:v>
                </c:pt>
                <c:pt idx="7">
                  <c:v>18521.366139999998</c:v>
                </c:pt>
                <c:pt idx="8">
                  <c:v>21530.339049999999</c:v>
                </c:pt>
                <c:pt idx="9">
                  <c:v>24787.62571</c:v>
                </c:pt>
                <c:pt idx="10">
                  <c:v>28115.565460000002</c:v>
                </c:pt>
                <c:pt idx="11">
                  <c:v>30443.805130000001</c:v>
                </c:pt>
                <c:pt idx="12">
                  <c:v>33972.953179999997</c:v>
                </c:pt>
                <c:pt idx="13">
                  <c:v>38595.730179999999</c:v>
                </c:pt>
                <c:pt idx="14">
                  <c:v>43253.937590000001</c:v>
                </c:pt>
                <c:pt idx="15">
                  <c:v>46621.37371</c:v>
                </c:pt>
                <c:pt idx="16">
                  <c:v>49751.335070000001</c:v>
                </c:pt>
                <c:pt idx="17">
                  <c:v>52556.35555</c:v>
                </c:pt>
                <c:pt idx="18">
                  <c:v>56521.514139999999</c:v>
                </c:pt>
                <c:pt idx="19">
                  <c:v>58984.302779999998</c:v>
                </c:pt>
                <c:pt idx="20">
                  <c:v>61357.055390000001</c:v>
                </c:pt>
                <c:pt idx="21">
                  <c:v>63852.616690000003</c:v>
                </c:pt>
                <c:pt idx="22">
                  <c:v>66207.046610000005</c:v>
                </c:pt>
                <c:pt idx="23">
                  <c:v>68772.278959999996</c:v>
                </c:pt>
                <c:pt idx="24">
                  <c:v>70906.957519999996</c:v>
                </c:pt>
                <c:pt idx="25">
                  <c:v>73497.167809999999</c:v>
                </c:pt>
                <c:pt idx="26">
                  <c:v>75577.288480000003</c:v>
                </c:pt>
                <c:pt idx="27">
                  <c:v>78203.936870000005</c:v>
                </c:pt>
                <c:pt idx="28">
                  <c:v>80423.119909999994</c:v>
                </c:pt>
                <c:pt idx="29">
                  <c:v>83769.778349999993</c:v>
                </c:pt>
                <c:pt idx="30">
                  <c:v>87740.056330000007</c:v>
                </c:pt>
                <c:pt idx="31">
                  <c:v>90937.372870000007</c:v>
                </c:pt>
                <c:pt idx="32">
                  <c:v>94114.849910000004</c:v>
                </c:pt>
                <c:pt idx="33">
                  <c:v>97204.760110000003</c:v>
                </c:pt>
                <c:pt idx="34">
                  <c:v>99718.225229999996</c:v>
                </c:pt>
                <c:pt idx="35">
                  <c:v>102406.027</c:v>
                </c:pt>
                <c:pt idx="36">
                  <c:v>105186.7588</c:v>
                </c:pt>
                <c:pt idx="37">
                  <c:v>108295.7114</c:v>
                </c:pt>
                <c:pt idx="38">
                  <c:v>111044.8397</c:v>
                </c:pt>
                <c:pt idx="39">
                  <c:v>114232.0716</c:v>
                </c:pt>
                <c:pt idx="40">
                  <c:v>117320.2448</c:v>
                </c:pt>
                <c:pt idx="41">
                  <c:v>120155.84050000001</c:v>
                </c:pt>
                <c:pt idx="42">
                  <c:v>121000</c:v>
                </c:pt>
                <c:pt idx="43">
                  <c:v>123600.0211</c:v>
                </c:pt>
                <c:pt idx="44">
                  <c:v>127054.8676</c:v>
                </c:pt>
                <c:pt idx="45">
                  <c:v>130742.0672</c:v>
                </c:pt>
                <c:pt idx="46">
                  <c:v>134202.788</c:v>
                </c:pt>
                <c:pt idx="47">
                  <c:v>137114.00930000001</c:v>
                </c:pt>
                <c:pt idx="48">
                  <c:v>140057.8279</c:v>
                </c:pt>
                <c:pt idx="49">
                  <c:v>142613.6306</c:v>
                </c:pt>
                <c:pt idx="50">
                  <c:v>146035.59589999999</c:v>
                </c:pt>
                <c:pt idx="51">
                  <c:v>150478.1048</c:v>
                </c:pt>
                <c:pt idx="52">
                  <c:v>153274.36730000001</c:v>
                </c:pt>
                <c:pt idx="53">
                  <c:v>156766.94620000001</c:v>
                </c:pt>
                <c:pt idx="54">
                  <c:v>159857.9725</c:v>
                </c:pt>
                <c:pt idx="55">
                  <c:v>162857.3775</c:v>
                </c:pt>
                <c:pt idx="56">
                  <c:v>166863.4994</c:v>
                </c:pt>
                <c:pt idx="57">
                  <c:v>170242.9779</c:v>
                </c:pt>
                <c:pt idx="58">
                  <c:v>173512.36110000001</c:v>
                </c:pt>
                <c:pt idx="59">
                  <c:v>177392.81539999999</c:v>
                </c:pt>
                <c:pt idx="60">
                  <c:v>181999.3144</c:v>
                </c:pt>
                <c:pt idx="61">
                  <c:v>185272.44649999999</c:v>
                </c:pt>
                <c:pt idx="62">
                  <c:v>188827.9932</c:v>
                </c:pt>
                <c:pt idx="63">
                  <c:v>191550.92749999999</c:v>
                </c:pt>
                <c:pt idx="64">
                  <c:v>194827.3365</c:v>
                </c:pt>
                <c:pt idx="65">
                  <c:v>197490.93179999999</c:v>
                </c:pt>
                <c:pt idx="66">
                  <c:v>200816.10649999999</c:v>
                </c:pt>
                <c:pt idx="67">
                  <c:v>204930.21520000001</c:v>
                </c:pt>
                <c:pt idx="68">
                  <c:v>207573.15479999999</c:v>
                </c:pt>
                <c:pt idx="69">
                  <c:v>210987.04680000001</c:v>
                </c:pt>
                <c:pt idx="70">
                  <c:v>213934.7684</c:v>
                </c:pt>
                <c:pt idx="71">
                  <c:v>216507.16209999999</c:v>
                </c:pt>
                <c:pt idx="72">
                  <c:v>219004.71909999999</c:v>
                </c:pt>
                <c:pt idx="73">
                  <c:v>222177.1262</c:v>
                </c:pt>
                <c:pt idx="74">
                  <c:v>224434.6624</c:v>
                </c:pt>
                <c:pt idx="75">
                  <c:v>226108.67860000001</c:v>
                </c:pt>
                <c:pt idx="76">
                  <c:v>228512.72159999999</c:v>
                </c:pt>
                <c:pt idx="77">
                  <c:v>231011.96599999999</c:v>
                </c:pt>
                <c:pt idx="78">
                  <c:v>232348.07320000001</c:v>
                </c:pt>
                <c:pt idx="79">
                  <c:v>234295.546</c:v>
                </c:pt>
                <c:pt idx="80">
                  <c:v>236750.8536</c:v>
                </c:pt>
                <c:pt idx="81">
                  <c:v>239979.54120000001</c:v>
                </c:pt>
                <c:pt idx="82">
                  <c:v>242694.01730000001</c:v>
                </c:pt>
                <c:pt idx="83">
                  <c:v>245823.61129999999</c:v>
                </c:pt>
                <c:pt idx="84">
                  <c:v>248641.17370000001</c:v>
                </c:pt>
                <c:pt idx="85">
                  <c:v>252149.84640000001</c:v>
                </c:pt>
                <c:pt idx="86">
                  <c:v>254536.77050000001</c:v>
                </c:pt>
                <c:pt idx="87">
                  <c:v>256711.46950000001</c:v>
                </c:pt>
                <c:pt idx="88">
                  <c:v>258769.36199999999</c:v>
                </c:pt>
                <c:pt idx="89">
                  <c:v>261264.9234</c:v>
                </c:pt>
                <c:pt idx="90">
                  <c:v>263301.0981</c:v>
                </c:pt>
                <c:pt idx="91">
                  <c:v>265463.6029</c:v>
                </c:pt>
                <c:pt idx="92">
                  <c:v>267829.07579999999</c:v>
                </c:pt>
                <c:pt idx="93">
                  <c:v>270636.14500000002</c:v>
                </c:pt>
                <c:pt idx="94">
                  <c:v>273236.39720000001</c:v>
                </c:pt>
                <c:pt idx="95">
                  <c:v>276245.11540000001</c:v>
                </c:pt>
                <c:pt idx="96">
                  <c:v>278794.61219999997</c:v>
                </c:pt>
                <c:pt idx="97">
                  <c:v>281151.97029999999</c:v>
                </c:pt>
                <c:pt idx="98">
                  <c:v>283450.55599999998</c:v>
                </c:pt>
                <c:pt idx="99">
                  <c:v>286041.9497</c:v>
                </c:pt>
                <c:pt idx="100">
                  <c:v>288261.13280000002</c:v>
                </c:pt>
                <c:pt idx="101">
                  <c:v>290696.53619999997</c:v>
                </c:pt>
                <c:pt idx="102">
                  <c:v>293837.25439999998</c:v>
                </c:pt>
                <c:pt idx="103">
                  <c:v>296606.3847</c:v>
                </c:pt>
                <c:pt idx="104">
                  <c:v>299148.2035</c:v>
                </c:pt>
                <c:pt idx="105">
                  <c:v>301496.27649999998</c:v>
                </c:pt>
                <c:pt idx="106">
                  <c:v>305139.98009999999</c:v>
                </c:pt>
                <c:pt idx="107">
                  <c:v>307880.73109999998</c:v>
                </c:pt>
                <c:pt idx="108">
                  <c:v>310462.04849999998</c:v>
                </c:pt>
                <c:pt idx="109">
                  <c:v>313824.0172</c:v>
                </c:pt>
                <c:pt idx="110">
                  <c:v>316369.30160000001</c:v>
                </c:pt>
                <c:pt idx="111">
                  <c:v>318837.68609999999</c:v>
                </c:pt>
                <c:pt idx="112">
                  <c:v>320727.02409999998</c:v>
                </c:pt>
                <c:pt idx="113">
                  <c:v>322793.83659999998</c:v>
                </c:pt>
                <c:pt idx="114">
                  <c:v>326521.1471</c:v>
                </c:pt>
                <c:pt idx="115">
                  <c:v>329471.07819999999</c:v>
                </c:pt>
                <c:pt idx="116">
                  <c:v>332068.38089999999</c:v>
                </c:pt>
                <c:pt idx="117">
                  <c:v>335064.71769999998</c:v>
                </c:pt>
                <c:pt idx="118">
                  <c:v>341638.7904</c:v>
                </c:pt>
                <c:pt idx="119">
                  <c:v>345461.93320000003</c:v>
                </c:pt>
                <c:pt idx="120">
                  <c:v>349565.40840000001</c:v>
                </c:pt>
                <c:pt idx="121">
                  <c:v>356456.8847</c:v>
                </c:pt>
                <c:pt idx="122">
                  <c:v>362496.69829999999</c:v>
                </c:pt>
                <c:pt idx="123">
                  <c:v>366356.95209999999</c:v>
                </c:pt>
                <c:pt idx="124">
                  <c:v>369297.64449999999</c:v>
                </c:pt>
                <c:pt idx="125">
                  <c:v>371804.6974</c:v>
                </c:pt>
                <c:pt idx="126">
                  <c:v>375529.23060000001</c:v>
                </c:pt>
                <c:pt idx="127">
                  <c:v>378665.0638</c:v>
                </c:pt>
                <c:pt idx="128">
                  <c:v>381537.18689999997</c:v>
                </c:pt>
                <c:pt idx="129">
                  <c:v>384207.82319999998</c:v>
                </c:pt>
                <c:pt idx="130">
                  <c:v>387957.58419999998</c:v>
                </c:pt>
                <c:pt idx="131">
                  <c:v>391890.52250000002</c:v>
                </c:pt>
                <c:pt idx="132">
                  <c:v>395886.87449999998</c:v>
                </c:pt>
                <c:pt idx="133">
                  <c:v>399198.5367</c:v>
                </c:pt>
                <c:pt idx="134">
                  <c:v>402579.48920000001</c:v>
                </c:pt>
                <c:pt idx="135">
                  <c:v>406603.4608</c:v>
                </c:pt>
                <c:pt idx="136">
                  <c:v>413612.39039999997</c:v>
                </c:pt>
                <c:pt idx="137">
                  <c:v>418781.99849999999</c:v>
                </c:pt>
                <c:pt idx="138">
                  <c:v>424103.5025</c:v>
                </c:pt>
                <c:pt idx="139">
                  <c:v>428717.40019999997</c:v>
                </c:pt>
                <c:pt idx="140">
                  <c:v>433064.15370000002</c:v>
                </c:pt>
                <c:pt idx="141">
                  <c:v>439606.43579999998</c:v>
                </c:pt>
                <c:pt idx="142">
                  <c:v>444468.50109999999</c:v>
                </c:pt>
                <c:pt idx="143">
                  <c:v>449322.59850000002</c:v>
                </c:pt>
                <c:pt idx="144">
                  <c:v>455590.23060000001</c:v>
                </c:pt>
                <c:pt idx="145">
                  <c:v>462837.61139999999</c:v>
                </c:pt>
                <c:pt idx="146">
                  <c:v>469363.76390000002</c:v>
                </c:pt>
                <c:pt idx="147">
                  <c:v>475321.09499999997</c:v>
                </c:pt>
                <c:pt idx="148">
                  <c:v>481576.48560000001</c:v>
                </c:pt>
                <c:pt idx="149">
                  <c:v>488271.29109999997</c:v>
                </c:pt>
                <c:pt idx="150">
                  <c:v>492610.54379999998</c:v>
                </c:pt>
                <c:pt idx="151">
                  <c:v>496060.728</c:v>
                </c:pt>
                <c:pt idx="152">
                  <c:v>498475.90460000001</c:v>
                </c:pt>
                <c:pt idx="153">
                  <c:v>503371.27740000002</c:v>
                </c:pt>
                <c:pt idx="154">
                  <c:v>509490.39559999999</c:v>
                </c:pt>
                <c:pt idx="155">
                  <c:v>514679.16930000001</c:v>
                </c:pt>
                <c:pt idx="156">
                  <c:v>520944.35499999998</c:v>
                </c:pt>
                <c:pt idx="157">
                  <c:v>526311.96759999997</c:v>
                </c:pt>
                <c:pt idx="158">
                  <c:v>532103.3395</c:v>
                </c:pt>
                <c:pt idx="159">
                  <c:v>537635.04830000002</c:v>
                </c:pt>
                <c:pt idx="160">
                  <c:v>544084.32010000001</c:v>
                </c:pt>
                <c:pt idx="161">
                  <c:v>550692.96799999999</c:v>
                </c:pt>
                <c:pt idx="162">
                  <c:v>557525.52139999997</c:v>
                </c:pt>
                <c:pt idx="163">
                  <c:v>563491.08149999997</c:v>
                </c:pt>
                <c:pt idx="164">
                  <c:v>568667.72759999998</c:v>
                </c:pt>
                <c:pt idx="165">
                  <c:v>573648.47329999995</c:v>
                </c:pt>
                <c:pt idx="166">
                  <c:v>578007.02549999999</c:v>
                </c:pt>
              </c:numCache>
            </c:numRef>
          </c:xVal>
          <c:yVal>
            <c:numRef>
              <c:f>Yangtze!$E$4:$E$170</c:f>
              <c:numCache>
                <c:formatCode>0.00</c:formatCode>
                <c:ptCount val="167"/>
                <c:pt idx="0">
                  <c:v>8.429338489531224</c:v>
                </c:pt>
                <c:pt idx="1">
                  <c:v>10.152750215016869</c:v>
                </c:pt>
                <c:pt idx="2">
                  <c:v>9.8403767881621036</c:v>
                </c:pt>
                <c:pt idx="3">
                  <c:v>10.680352822355687</c:v>
                </c:pt>
                <c:pt idx="4">
                  <c:v>9.0763711297651337</c:v>
                </c:pt>
                <c:pt idx="5">
                  <c:v>9.0697725436639942</c:v>
                </c:pt>
                <c:pt idx="6">
                  <c:v>9.3992359153211869</c:v>
                </c:pt>
                <c:pt idx="7">
                  <c:v>9.7783311077208186</c:v>
                </c:pt>
                <c:pt idx="8">
                  <c:v>8.6104520373437055</c:v>
                </c:pt>
                <c:pt idx="9">
                  <c:v>7.6172290478147362</c:v>
                </c:pt>
                <c:pt idx="10">
                  <c:v>9.1820725440303352</c:v>
                </c:pt>
                <c:pt idx="11">
                  <c:v>10.87008147899973</c:v>
                </c:pt>
                <c:pt idx="12">
                  <c:v>11.875104509354335</c:v>
                </c:pt>
                <c:pt idx="13">
                  <c:v>11.379563686696958</c:v>
                </c:pt>
                <c:pt idx="14">
                  <c:v>8.8987773694036143</c:v>
                </c:pt>
                <c:pt idx="15">
                  <c:v>9.5482651423781117</c:v>
                </c:pt>
                <c:pt idx="16">
                  <c:v>11.789448430469564</c:v>
                </c:pt>
                <c:pt idx="17">
                  <c:v>10.340543714716599</c:v>
                </c:pt>
                <c:pt idx="18">
                  <c:v>11.332696718892525</c:v>
                </c:pt>
                <c:pt idx="19">
                  <c:v>10.068750581627945</c:v>
                </c:pt>
                <c:pt idx="20">
                  <c:v>8.3949324231092959</c:v>
                </c:pt>
                <c:pt idx="21">
                  <c:v>7.1630744998977054</c:v>
                </c:pt>
                <c:pt idx="22">
                  <c:v>8.8259915377999434</c:v>
                </c:pt>
                <c:pt idx="23">
                  <c:v>9.9056872630679287</c:v>
                </c:pt>
                <c:pt idx="24">
                  <c:v>11.318506791436839</c:v>
                </c:pt>
                <c:pt idx="25">
                  <c:v>6.0489022761678584</c:v>
                </c:pt>
                <c:pt idx="26">
                  <c:v>9.928744922272724</c:v>
                </c:pt>
                <c:pt idx="27">
                  <c:v>9.4327778247751191</c:v>
                </c:pt>
                <c:pt idx="28">
                  <c:v>9.4158733776784569</c:v>
                </c:pt>
                <c:pt idx="29">
                  <c:v>10.126016508712933</c:v>
                </c:pt>
                <c:pt idx="30">
                  <c:v>9.9227124745884403</c:v>
                </c:pt>
                <c:pt idx="31">
                  <c:v>9.9732411189026742</c:v>
                </c:pt>
                <c:pt idx="32">
                  <c:v>14.002747522967065</c:v>
                </c:pt>
                <c:pt idx="33">
                  <c:v>21.867596762384284</c:v>
                </c:pt>
                <c:pt idx="34">
                  <c:v>21.850808887695511</c:v>
                </c:pt>
                <c:pt idx="35">
                  <c:v>14.262351060445603</c:v>
                </c:pt>
                <c:pt idx="36">
                  <c:v>10.867234308281716</c:v>
                </c:pt>
                <c:pt idx="37">
                  <c:v>13.087479319516094</c:v>
                </c:pt>
                <c:pt idx="38">
                  <c:v>13.887903548413927</c:v>
                </c:pt>
                <c:pt idx="39">
                  <c:v>14.405653183674005</c:v>
                </c:pt>
                <c:pt idx="40">
                  <c:v>12.974534382877485</c:v>
                </c:pt>
                <c:pt idx="41">
                  <c:v>12.200467672833186</c:v>
                </c:pt>
                <c:pt idx="43">
                  <c:v>12.889680692976578</c:v>
                </c:pt>
                <c:pt idx="45">
                  <c:v>8.0610526686340886</c:v>
                </c:pt>
                <c:pt idx="46">
                  <c:v>10.567990989420615</c:v>
                </c:pt>
                <c:pt idx="47">
                  <c:v>11.017000365936537</c:v>
                </c:pt>
                <c:pt idx="48">
                  <c:v>10.037296044557138</c:v>
                </c:pt>
                <c:pt idx="49">
                  <c:v>9.8370807362497832</c:v>
                </c:pt>
                <c:pt idx="50">
                  <c:v>12.289273225867296</c:v>
                </c:pt>
                <c:pt idx="51">
                  <c:v>11.590736637257868</c:v>
                </c:pt>
                <c:pt idx="52">
                  <c:v>13.03274076248349</c:v>
                </c:pt>
                <c:pt idx="53">
                  <c:v>8.077395840621282</c:v>
                </c:pt>
                <c:pt idx="54">
                  <c:v>6.9646309022581061</c:v>
                </c:pt>
                <c:pt idx="55">
                  <c:v>12.884046765627639</c:v>
                </c:pt>
                <c:pt idx="56">
                  <c:v>25.173621474763713</c:v>
                </c:pt>
                <c:pt idx="57">
                  <c:v>23.202436813869518</c:v>
                </c:pt>
                <c:pt idx="58">
                  <c:v>13.673354117231282</c:v>
                </c:pt>
                <c:pt idx="59">
                  <c:v>21.312922064633934</c:v>
                </c:pt>
                <c:pt idx="60">
                  <c:v>12.351223047181808</c:v>
                </c:pt>
                <c:pt idx="61">
                  <c:v>9.1635531790710356</c:v>
                </c:pt>
                <c:pt idx="62">
                  <c:v>17.573946236621047</c:v>
                </c:pt>
                <c:pt idx="63">
                  <c:v>13.929236169863499</c:v>
                </c:pt>
                <c:pt idx="64">
                  <c:v>8.447237291047891</c:v>
                </c:pt>
                <c:pt idx="65">
                  <c:v>10.465093512838203</c:v>
                </c:pt>
                <c:pt idx="66">
                  <c:v>10.638189665882503</c:v>
                </c:pt>
                <c:pt idx="67">
                  <c:v>13.229606542320884</c:v>
                </c:pt>
                <c:pt idx="68">
                  <c:v>16.748896265839846</c:v>
                </c:pt>
                <c:pt idx="69">
                  <c:v>12.622598995859377</c:v>
                </c:pt>
                <c:pt idx="70">
                  <c:v>8.9370793192144369</c:v>
                </c:pt>
                <c:pt idx="71">
                  <c:v>9.3639324078369803</c:v>
                </c:pt>
                <c:pt idx="72">
                  <c:v>8.8436496695975784</c:v>
                </c:pt>
                <c:pt idx="73">
                  <c:v>9.0734006450526543</c:v>
                </c:pt>
                <c:pt idx="74">
                  <c:v>9.0794840766211138</c:v>
                </c:pt>
                <c:pt idx="75">
                  <c:v>12.266855128488956</c:v>
                </c:pt>
                <c:pt idx="76">
                  <c:v>13.242267633326637</c:v>
                </c:pt>
                <c:pt idx="77">
                  <c:v>14.495148235002855</c:v>
                </c:pt>
                <c:pt idx="78">
                  <c:v>16.282639949681013</c:v>
                </c:pt>
                <c:pt idx="79">
                  <c:v>17.717221670830625</c:v>
                </c:pt>
                <c:pt idx="80">
                  <c:v>12.474191145168158</c:v>
                </c:pt>
                <c:pt idx="81">
                  <c:v>16.196252213905144</c:v>
                </c:pt>
                <c:pt idx="82">
                  <c:v>14.306348318099857</c:v>
                </c:pt>
                <c:pt idx="83">
                  <c:v>21.199183303085299</c:v>
                </c:pt>
                <c:pt idx="84">
                  <c:v>11.649786751011142</c:v>
                </c:pt>
                <c:pt idx="85">
                  <c:v>8.1955729310494458</c:v>
                </c:pt>
                <c:pt idx="86">
                  <c:v>12.197508924862907</c:v>
                </c:pt>
                <c:pt idx="87">
                  <c:v>16.524262586728341</c:v>
                </c:pt>
                <c:pt idx="88">
                  <c:v>20.409902263834045</c:v>
                </c:pt>
                <c:pt idx="89">
                  <c:v>12.711242839464845</c:v>
                </c:pt>
                <c:pt idx="90">
                  <c:v>12.796676428942069</c:v>
                </c:pt>
                <c:pt idx="91">
                  <c:v>9.7796584937400439</c:v>
                </c:pt>
                <c:pt idx="92">
                  <c:v>13.70665462022556</c:v>
                </c:pt>
                <c:pt idx="93">
                  <c:v>8.3966834167305233</c:v>
                </c:pt>
                <c:pt idx="94">
                  <c:v>9.3311336825908562</c:v>
                </c:pt>
                <c:pt idx="95">
                  <c:v>14.00829804222804</c:v>
                </c:pt>
                <c:pt idx="96">
                  <c:v>17.762542594620907</c:v>
                </c:pt>
                <c:pt idx="97">
                  <c:v>20.975740221868936</c:v>
                </c:pt>
                <c:pt idx="98">
                  <c:v>11.028580673514824</c:v>
                </c:pt>
                <c:pt idx="99">
                  <c:v>9.3294486836165369</c:v>
                </c:pt>
                <c:pt idx="100">
                  <c:v>9.4970883666584989</c:v>
                </c:pt>
                <c:pt idx="101">
                  <c:v>8.8064559054594209</c:v>
                </c:pt>
                <c:pt idx="102">
                  <c:v>11.995799043612056</c:v>
                </c:pt>
                <c:pt idx="103">
                  <c:v>15.881957186544343</c:v>
                </c:pt>
                <c:pt idx="104">
                  <c:v>10.276215014871063</c:v>
                </c:pt>
                <c:pt idx="105">
                  <c:v>8.3400669663503333</c:v>
                </c:pt>
                <c:pt idx="106">
                  <c:v>4.8435469952489871</c:v>
                </c:pt>
                <c:pt idx="107">
                  <c:v>6.5613159173098721</c:v>
                </c:pt>
                <c:pt idx="108">
                  <c:v>5.0385434881636373</c:v>
                </c:pt>
                <c:pt idx="109">
                  <c:v>7.4391429447331587</c:v>
                </c:pt>
                <c:pt idx="110">
                  <c:v>8.3726622754692261</c:v>
                </c:pt>
                <c:pt idx="111">
                  <c:v>8.8436153873314023</c:v>
                </c:pt>
                <c:pt idx="112">
                  <c:v>12.728973079100593</c:v>
                </c:pt>
                <c:pt idx="113">
                  <c:v>8.1447475387900692</c:v>
                </c:pt>
                <c:pt idx="114">
                  <c:v>5.5040521664124</c:v>
                </c:pt>
                <c:pt idx="115">
                  <c:v>5.1261300226613713</c:v>
                </c:pt>
                <c:pt idx="116">
                  <c:v>6.5830512160100172</c:v>
                </c:pt>
                <c:pt idx="117">
                  <c:v>6.3379136441470747</c:v>
                </c:pt>
                <c:pt idx="118">
                  <c:v>5.8303474265166342</c:v>
                </c:pt>
                <c:pt idx="119">
                  <c:v>11.479961502285803</c:v>
                </c:pt>
                <c:pt idx="120">
                  <c:v>14.110722369605957</c:v>
                </c:pt>
                <c:pt idx="121">
                  <c:v>5.7432612660673472</c:v>
                </c:pt>
                <c:pt idx="122">
                  <c:v>10.282235208936699</c:v>
                </c:pt>
                <c:pt idx="123">
                  <c:v>6.4710792900043312</c:v>
                </c:pt>
                <c:pt idx="124">
                  <c:v>8.3791617397088167</c:v>
                </c:pt>
                <c:pt idx="125">
                  <c:v>15.924812352562729</c:v>
                </c:pt>
                <c:pt idx="126">
                  <c:v>11.416289841905666</c:v>
                </c:pt>
                <c:pt idx="127">
                  <c:v>12.576316838112666</c:v>
                </c:pt>
                <c:pt idx="128">
                  <c:v>9.8912948540650696</c:v>
                </c:pt>
                <c:pt idx="129">
                  <c:v>12.125461197647313</c:v>
                </c:pt>
                <c:pt idx="130">
                  <c:v>8.0388202454951188</c:v>
                </c:pt>
                <c:pt idx="131">
                  <c:v>4.3285006060416888</c:v>
                </c:pt>
                <c:pt idx="132">
                  <c:v>4.8217973177711686</c:v>
                </c:pt>
                <c:pt idx="133">
                  <c:v>8.5890098590409441</c:v>
                </c:pt>
                <c:pt idx="134">
                  <c:v>9.0844870041039663</c:v>
                </c:pt>
                <c:pt idx="135">
                  <c:v>11.742096028500331</c:v>
                </c:pt>
                <c:pt idx="136">
                  <c:v>15.217288057473223</c:v>
                </c:pt>
                <c:pt idx="137">
                  <c:v>7.0124795843992809</c:v>
                </c:pt>
                <c:pt idx="138">
                  <c:v>3.2298203977480573</c:v>
                </c:pt>
                <c:pt idx="139">
                  <c:v>4.4736341030668392</c:v>
                </c:pt>
                <c:pt idx="140">
                  <c:v>4.4818459853015016</c:v>
                </c:pt>
                <c:pt idx="141">
                  <c:v>8.9336252971407752</c:v>
                </c:pt>
                <c:pt idx="142">
                  <c:v>12.649142002518889</c:v>
                </c:pt>
                <c:pt idx="143">
                  <c:v>14.932873629480172</c:v>
                </c:pt>
                <c:pt idx="144">
                  <c:v>12.671126636435014</c:v>
                </c:pt>
                <c:pt idx="145">
                  <c:v>10.426728746670813</c:v>
                </c:pt>
                <c:pt idx="146">
                  <c:v>6.9981045262079817</c:v>
                </c:pt>
                <c:pt idx="147">
                  <c:v>7.3672624061723697</c:v>
                </c:pt>
                <c:pt idx="148">
                  <c:v>9.1014681313482271</c:v>
                </c:pt>
                <c:pt idx="149">
                  <c:v>13.269169157715579</c:v>
                </c:pt>
                <c:pt idx="150">
                  <c:v>8.4197667280540216</c:v>
                </c:pt>
                <c:pt idx="151">
                  <c:v>7.2625222270974303</c:v>
                </c:pt>
                <c:pt idx="152">
                  <c:v>9.0530179769038455</c:v>
                </c:pt>
                <c:pt idx="153">
                  <c:v>4.8533486546842139</c:v>
                </c:pt>
                <c:pt idx="154">
                  <c:v>2.8445190646355307</c:v>
                </c:pt>
                <c:pt idx="155">
                  <c:v>4.3527053886314437</c:v>
                </c:pt>
                <c:pt idx="156">
                  <c:v>4.7822543057528408</c:v>
                </c:pt>
                <c:pt idx="157">
                  <c:v>4.7409894912309323</c:v>
                </c:pt>
                <c:pt idx="158">
                  <c:v>5.4447386132170923</c:v>
                </c:pt>
                <c:pt idx="159">
                  <c:v>12.286590290448984</c:v>
                </c:pt>
                <c:pt idx="160">
                  <c:v>15.188569719783988</c:v>
                </c:pt>
                <c:pt idx="161">
                  <c:v>10.092625162088444</c:v>
                </c:pt>
                <c:pt idx="162">
                  <c:v>8.7772947132667074</c:v>
                </c:pt>
                <c:pt idx="163">
                  <c:v>5.4626071469545403</c:v>
                </c:pt>
                <c:pt idx="164">
                  <c:v>6.438539782004324</c:v>
                </c:pt>
                <c:pt idx="165">
                  <c:v>8.0418396644288137</c:v>
                </c:pt>
                <c:pt idx="166">
                  <c:v>9.9791254469877106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148-5B4E-B7D1-18E61234CDF6}"/>
            </c:ext>
          </c:extLst>
        </c:ser>
        <c:ser>
          <c:idx val="3"/>
          <c:order val="3"/>
          <c:tx>
            <c:strRef>
              <c:f>Yangtze!$F$3</c:f>
              <c:strCache>
                <c:ptCount val="1"/>
                <c:pt idx="0">
                  <c:v>Fit Area</c:v>
                </c:pt>
              </c:strCache>
            </c:strRef>
          </c:tx>
          <c:spPr>
            <a:ln w="285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Yangtze!$B$4:$B$170</c:f>
              <c:numCache>
                <c:formatCode>0</c:formatCode>
                <c:ptCount val="167"/>
                <c:pt idx="0">
                  <c:v>0</c:v>
                </c:pt>
                <c:pt idx="1">
                  <c:v>2565.0829450000001</c:v>
                </c:pt>
                <c:pt idx="2">
                  <c:v>5352.0098609999995</c:v>
                </c:pt>
                <c:pt idx="3">
                  <c:v>8373.185485</c:v>
                </c:pt>
                <c:pt idx="4">
                  <c:v>11662.31985</c:v>
                </c:pt>
                <c:pt idx="5">
                  <c:v>14399.292820000001</c:v>
                </c:pt>
                <c:pt idx="6">
                  <c:v>16420.16417</c:v>
                </c:pt>
                <c:pt idx="7">
                  <c:v>18521.366139999998</c:v>
                </c:pt>
                <c:pt idx="8">
                  <c:v>21530.339049999999</c:v>
                </c:pt>
                <c:pt idx="9">
                  <c:v>24787.62571</c:v>
                </c:pt>
                <c:pt idx="10">
                  <c:v>28115.565460000002</c:v>
                </c:pt>
                <c:pt idx="11">
                  <c:v>30443.805130000001</c:v>
                </c:pt>
                <c:pt idx="12">
                  <c:v>33972.953179999997</c:v>
                </c:pt>
                <c:pt idx="13">
                  <c:v>38595.730179999999</c:v>
                </c:pt>
                <c:pt idx="14">
                  <c:v>43253.937590000001</c:v>
                </c:pt>
                <c:pt idx="15">
                  <c:v>46621.37371</c:v>
                </c:pt>
                <c:pt idx="16">
                  <c:v>49751.335070000001</c:v>
                </c:pt>
                <c:pt idx="17">
                  <c:v>52556.35555</c:v>
                </c:pt>
                <c:pt idx="18">
                  <c:v>56521.514139999999</c:v>
                </c:pt>
                <c:pt idx="19">
                  <c:v>58984.302779999998</c:v>
                </c:pt>
                <c:pt idx="20">
                  <c:v>61357.055390000001</c:v>
                </c:pt>
                <c:pt idx="21">
                  <c:v>63852.616690000003</c:v>
                </c:pt>
                <c:pt idx="22">
                  <c:v>66207.046610000005</c:v>
                </c:pt>
                <c:pt idx="23">
                  <c:v>68772.278959999996</c:v>
                </c:pt>
                <c:pt idx="24">
                  <c:v>70906.957519999996</c:v>
                </c:pt>
                <c:pt idx="25">
                  <c:v>73497.167809999999</c:v>
                </c:pt>
                <c:pt idx="26">
                  <c:v>75577.288480000003</c:v>
                </c:pt>
                <c:pt idx="27">
                  <c:v>78203.936870000005</c:v>
                </c:pt>
                <c:pt idx="28">
                  <c:v>80423.119909999994</c:v>
                </c:pt>
                <c:pt idx="29">
                  <c:v>83769.778349999993</c:v>
                </c:pt>
                <c:pt idx="30">
                  <c:v>87740.056330000007</c:v>
                </c:pt>
                <c:pt idx="31">
                  <c:v>90937.372870000007</c:v>
                </c:pt>
                <c:pt idx="32">
                  <c:v>94114.849910000004</c:v>
                </c:pt>
                <c:pt idx="33">
                  <c:v>97204.760110000003</c:v>
                </c:pt>
                <c:pt idx="34">
                  <c:v>99718.225229999996</c:v>
                </c:pt>
                <c:pt idx="35">
                  <c:v>102406.027</c:v>
                </c:pt>
                <c:pt idx="36">
                  <c:v>105186.7588</c:v>
                </c:pt>
                <c:pt idx="37">
                  <c:v>108295.7114</c:v>
                </c:pt>
                <c:pt idx="38">
                  <c:v>111044.8397</c:v>
                </c:pt>
                <c:pt idx="39">
                  <c:v>114232.0716</c:v>
                </c:pt>
                <c:pt idx="40">
                  <c:v>117320.2448</c:v>
                </c:pt>
                <c:pt idx="41">
                  <c:v>120155.84050000001</c:v>
                </c:pt>
                <c:pt idx="42">
                  <c:v>121000</c:v>
                </c:pt>
                <c:pt idx="43">
                  <c:v>123600.0211</c:v>
                </c:pt>
                <c:pt idx="44">
                  <c:v>127054.8676</c:v>
                </c:pt>
                <c:pt idx="45">
                  <c:v>130742.0672</c:v>
                </c:pt>
                <c:pt idx="46">
                  <c:v>134202.788</c:v>
                </c:pt>
                <c:pt idx="47">
                  <c:v>137114.00930000001</c:v>
                </c:pt>
                <c:pt idx="48">
                  <c:v>140057.8279</c:v>
                </c:pt>
                <c:pt idx="49">
                  <c:v>142613.6306</c:v>
                </c:pt>
                <c:pt idx="50">
                  <c:v>146035.59589999999</c:v>
                </c:pt>
                <c:pt idx="51">
                  <c:v>150478.1048</c:v>
                </c:pt>
                <c:pt idx="52">
                  <c:v>153274.36730000001</c:v>
                </c:pt>
                <c:pt idx="53">
                  <c:v>156766.94620000001</c:v>
                </c:pt>
                <c:pt idx="54">
                  <c:v>159857.9725</c:v>
                </c:pt>
                <c:pt idx="55">
                  <c:v>162857.3775</c:v>
                </c:pt>
                <c:pt idx="56">
                  <c:v>166863.4994</c:v>
                </c:pt>
                <c:pt idx="57">
                  <c:v>170242.9779</c:v>
                </c:pt>
                <c:pt idx="58">
                  <c:v>173512.36110000001</c:v>
                </c:pt>
                <c:pt idx="59">
                  <c:v>177392.81539999999</c:v>
                </c:pt>
                <c:pt idx="60">
                  <c:v>181999.3144</c:v>
                </c:pt>
                <c:pt idx="61">
                  <c:v>185272.44649999999</c:v>
                </c:pt>
                <c:pt idx="62">
                  <c:v>188827.9932</c:v>
                </c:pt>
                <c:pt idx="63">
                  <c:v>191550.92749999999</c:v>
                </c:pt>
                <c:pt idx="64">
                  <c:v>194827.3365</c:v>
                </c:pt>
                <c:pt idx="65">
                  <c:v>197490.93179999999</c:v>
                </c:pt>
                <c:pt idx="66">
                  <c:v>200816.10649999999</c:v>
                </c:pt>
                <c:pt idx="67">
                  <c:v>204930.21520000001</c:v>
                </c:pt>
                <c:pt idx="68">
                  <c:v>207573.15479999999</c:v>
                </c:pt>
                <c:pt idx="69">
                  <c:v>210987.04680000001</c:v>
                </c:pt>
                <c:pt idx="70">
                  <c:v>213934.7684</c:v>
                </c:pt>
                <c:pt idx="71">
                  <c:v>216507.16209999999</c:v>
                </c:pt>
                <c:pt idx="72">
                  <c:v>219004.71909999999</c:v>
                </c:pt>
                <c:pt idx="73">
                  <c:v>222177.1262</c:v>
                </c:pt>
                <c:pt idx="74">
                  <c:v>224434.6624</c:v>
                </c:pt>
                <c:pt idx="75">
                  <c:v>226108.67860000001</c:v>
                </c:pt>
                <c:pt idx="76">
                  <c:v>228512.72159999999</c:v>
                </c:pt>
                <c:pt idx="77">
                  <c:v>231011.96599999999</c:v>
                </c:pt>
                <c:pt idx="78">
                  <c:v>232348.07320000001</c:v>
                </c:pt>
                <c:pt idx="79">
                  <c:v>234295.546</c:v>
                </c:pt>
                <c:pt idx="80">
                  <c:v>236750.8536</c:v>
                </c:pt>
                <c:pt idx="81">
                  <c:v>239979.54120000001</c:v>
                </c:pt>
                <c:pt idx="82">
                  <c:v>242694.01730000001</c:v>
                </c:pt>
                <c:pt idx="83">
                  <c:v>245823.61129999999</c:v>
                </c:pt>
                <c:pt idx="84">
                  <c:v>248641.17370000001</c:v>
                </c:pt>
                <c:pt idx="85">
                  <c:v>252149.84640000001</c:v>
                </c:pt>
                <c:pt idx="86">
                  <c:v>254536.77050000001</c:v>
                </c:pt>
                <c:pt idx="87">
                  <c:v>256711.46950000001</c:v>
                </c:pt>
                <c:pt idx="88">
                  <c:v>258769.36199999999</c:v>
                </c:pt>
                <c:pt idx="89">
                  <c:v>261264.9234</c:v>
                </c:pt>
                <c:pt idx="90">
                  <c:v>263301.0981</c:v>
                </c:pt>
                <c:pt idx="91">
                  <c:v>265463.6029</c:v>
                </c:pt>
                <c:pt idx="92">
                  <c:v>267829.07579999999</c:v>
                </c:pt>
                <c:pt idx="93">
                  <c:v>270636.14500000002</c:v>
                </c:pt>
                <c:pt idx="94">
                  <c:v>273236.39720000001</c:v>
                </c:pt>
                <c:pt idx="95">
                  <c:v>276245.11540000001</c:v>
                </c:pt>
                <c:pt idx="96">
                  <c:v>278794.61219999997</c:v>
                </c:pt>
                <c:pt idx="97">
                  <c:v>281151.97029999999</c:v>
                </c:pt>
                <c:pt idx="98">
                  <c:v>283450.55599999998</c:v>
                </c:pt>
                <c:pt idx="99">
                  <c:v>286041.9497</c:v>
                </c:pt>
                <c:pt idx="100">
                  <c:v>288261.13280000002</c:v>
                </c:pt>
                <c:pt idx="101">
                  <c:v>290696.53619999997</c:v>
                </c:pt>
                <c:pt idx="102">
                  <c:v>293837.25439999998</c:v>
                </c:pt>
                <c:pt idx="103">
                  <c:v>296606.3847</c:v>
                </c:pt>
                <c:pt idx="104">
                  <c:v>299148.2035</c:v>
                </c:pt>
                <c:pt idx="105">
                  <c:v>301496.27649999998</c:v>
                </c:pt>
                <c:pt idx="106">
                  <c:v>305139.98009999999</c:v>
                </c:pt>
                <c:pt idx="107">
                  <c:v>307880.73109999998</c:v>
                </c:pt>
                <c:pt idx="108">
                  <c:v>310462.04849999998</c:v>
                </c:pt>
                <c:pt idx="109">
                  <c:v>313824.0172</c:v>
                </c:pt>
                <c:pt idx="110">
                  <c:v>316369.30160000001</c:v>
                </c:pt>
                <c:pt idx="111">
                  <c:v>318837.68609999999</c:v>
                </c:pt>
                <c:pt idx="112">
                  <c:v>320727.02409999998</c:v>
                </c:pt>
                <c:pt idx="113">
                  <c:v>322793.83659999998</c:v>
                </c:pt>
                <c:pt idx="114">
                  <c:v>326521.1471</c:v>
                </c:pt>
                <c:pt idx="115">
                  <c:v>329471.07819999999</c:v>
                </c:pt>
                <c:pt idx="116">
                  <c:v>332068.38089999999</c:v>
                </c:pt>
                <c:pt idx="117">
                  <c:v>335064.71769999998</c:v>
                </c:pt>
                <c:pt idx="118">
                  <c:v>341638.7904</c:v>
                </c:pt>
                <c:pt idx="119">
                  <c:v>345461.93320000003</c:v>
                </c:pt>
                <c:pt idx="120">
                  <c:v>349565.40840000001</c:v>
                </c:pt>
                <c:pt idx="121">
                  <c:v>356456.8847</c:v>
                </c:pt>
                <c:pt idx="122">
                  <c:v>362496.69829999999</c:v>
                </c:pt>
                <c:pt idx="123">
                  <c:v>366356.95209999999</c:v>
                </c:pt>
                <c:pt idx="124">
                  <c:v>369297.64449999999</c:v>
                </c:pt>
                <c:pt idx="125">
                  <c:v>371804.6974</c:v>
                </c:pt>
                <c:pt idx="126">
                  <c:v>375529.23060000001</c:v>
                </c:pt>
                <c:pt idx="127">
                  <c:v>378665.0638</c:v>
                </c:pt>
                <c:pt idx="128">
                  <c:v>381537.18689999997</c:v>
                </c:pt>
                <c:pt idx="129">
                  <c:v>384207.82319999998</c:v>
                </c:pt>
                <c:pt idx="130">
                  <c:v>387957.58419999998</c:v>
                </c:pt>
                <c:pt idx="131">
                  <c:v>391890.52250000002</c:v>
                </c:pt>
                <c:pt idx="132">
                  <c:v>395886.87449999998</c:v>
                </c:pt>
                <c:pt idx="133">
                  <c:v>399198.5367</c:v>
                </c:pt>
                <c:pt idx="134">
                  <c:v>402579.48920000001</c:v>
                </c:pt>
                <c:pt idx="135">
                  <c:v>406603.4608</c:v>
                </c:pt>
                <c:pt idx="136">
                  <c:v>413612.39039999997</c:v>
                </c:pt>
                <c:pt idx="137">
                  <c:v>418781.99849999999</c:v>
                </c:pt>
                <c:pt idx="138">
                  <c:v>424103.5025</c:v>
                </c:pt>
                <c:pt idx="139">
                  <c:v>428717.40019999997</c:v>
                </c:pt>
                <c:pt idx="140">
                  <c:v>433064.15370000002</c:v>
                </c:pt>
                <c:pt idx="141">
                  <c:v>439606.43579999998</c:v>
                </c:pt>
                <c:pt idx="142">
                  <c:v>444468.50109999999</c:v>
                </c:pt>
                <c:pt idx="143">
                  <c:v>449322.59850000002</c:v>
                </c:pt>
                <c:pt idx="144">
                  <c:v>455590.23060000001</c:v>
                </c:pt>
                <c:pt idx="145">
                  <c:v>462837.61139999999</c:v>
                </c:pt>
                <c:pt idx="146">
                  <c:v>469363.76390000002</c:v>
                </c:pt>
                <c:pt idx="147">
                  <c:v>475321.09499999997</c:v>
                </c:pt>
                <c:pt idx="148">
                  <c:v>481576.48560000001</c:v>
                </c:pt>
                <c:pt idx="149">
                  <c:v>488271.29109999997</c:v>
                </c:pt>
                <c:pt idx="150">
                  <c:v>492610.54379999998</c:v>
                </c:pt>
                <c:pt idx="151">
                  <c:v>496060.728</c:v>
                </c:pt>
                <c:pt idx="152">
                  <c:v>498475.90460000001</c:v>
                </c:pt>
                <c:pt idx="153">
                  <c:v>503371.27740000002</c:v>
                </c:pt>
                <c:pt idx="154">
                  <c:v>509490.39559999999</c:v>
                </c:pt>
                <c:pt idx="155">
                  <c:v>514679.16930000001</c:v>
                </c:pt>
                <c:pt idx="156">
                  <c:v>520944.35499999998</c:v>
                </c:pt>
                <c:pt idx="157">
                  <c:v>526311.96759999997</c:v>
                </c:pt>
                <c:pt idx="158">
                  <c:v>532103.3395</c:v>
                </c:pt>
                <c:pt idx="159">
                  <c:v>537635.04830000002</c:v>
                </c:pt>
                <c:pt idx="160">
                  <c:v>544084.32010000001</c:v>
                </c:pt>
                <c:pt idx="161">
                  <c:v>550692.96799999999</c:v>
                </c:pt>
                <c:pt idx="162">
                  <c:v>557525.52139999997</c:v>
                </c:pt>
                <c:pt idx="163">
                  <c:v>563491.08149999997</c:v>
                </c:pt>
                <c:pt idx="164">
                  <c:v>568667.72759999998</c:v>
                </c:pt>
                <c:pt idx="165">
                  <c:v>573648.47329999995</c:v>
                </c:pt>
                <c:pt idx="166">
                  <c:v>578007.02549999999</c:v>
                </c:pt>
              </c:numCache>
            </c:numRef>
          </c:xVal>
          <c:yVal>
            <c:numRef>
              <c:f>Yangtze!$F$4:$F$170</c:f>
              <c:numCache>
                <c:formatCode>0</c:formatCode>
                <c:ptCount val="167"/>
                <c:pt idx="0">
                  <c:v>162000</c:v>
                </c:pt>
                <c:pt idx="1">
                  <c:v>156480.75828910433</c:v>
                </c:pt>
                <c:pt idx="2">
                  <c:v>150697.10237109906</c:v>
                </c:pt>
                <c:pt idx="3">
                  <c:v>144668.53788385689</c:v>
                </c:pt>
                <c:pt idx="4">
                  <c:v>138379.15509163807</c:v>
                </c:pt>
                <c:pt idx="5">
                  <c:v>133354.54017756344</c:v>
                </c:pt>
                <c:pt idx="6">
                  <c:v>129762.0287433726</c:v>
                </c:pt>
                <c:pt idx="7">
                  <c:v>126129.30408111562</c:v>
                </c:pt>
                <c:pt idx="8">
                  <c:v>121103.53096061968</c:v>
                </c:pt>
                <c:pt idx="9">
                  <c:v>115888.48821160907</c:v>
                </c:pt>
                <c:pt idx="10">
                  <c:v>110792.18745005006</c:v>
                </c:pt>
                <c:pt idx="11">
                  <c:v>107360.63235032822</c:v>
                </c:pt>
                <c:pt idx="12">
                  <c:v>102360.65122139738</c:v>
                </c:pt>
                <c:pt idx="13">
                  <c:v>96161.821585185229</c:v>
                </c:pt>
                <c:pt idx="14">
                  <c:v>90295.142412749032</c:v>
                </c:pt>
                <c:pt idx="15">
                  <c:v>86278.270108758821</c:v>
                </c:pt>
                <c:pt idx="16">
                  <c:v>82705.077474310237</c:v>
                </c:pt>
                <c:pt idx="17">
                  <c:v>79628.758420079816</c:v>
                </c:pt>
                <c:pt idx="18">
                  <c:v>75474.291633039742</c:v>
                </c:pt>
                <c:pt idx="19">
                  <c:v>73003.775758477073</c:v>
                </c:pt>
                <c:pt idx="20">
                  <c:v>70700.096517421902</c:v>
                </c:pt>
                <c:pt idx="21">
                  <c:v>68355.575779483101</c:v>
                </c:pt>
                <c:pt idx="22">
                  <c:v>66214.966415720934</c:v>
                </c:pt>
                <c:pt idx="23">
                  <c:v>63958.933551718656</c:v>
                </c:pt>
                <c:pt idx="24">
                  <c:v>62140.267365309541</c:v>
                </c:pt>
                <c:pt idx="25">
                  <c:v>60002.808222008221</c:v>
                </c:pt>
                <c:pt idx="26">
                  <c:v>58339.630219127066</c:v>
                </c:pt>
                <c:pt idx="27">
                  <c:v>56305.170963674442</c:v>
                </c:pt>
                <c:pt idx="28">
                  <c:v>54641.704918475429</c:v>
                </c:pt>
                <c:pt idx="29">
                  <c:v>52225.574270980658</c:v>
                </c:pt>
                <c:pt idx="30">
                  <c:v>49497.387892832114</c:v>
                </c:pt>
                <c:pt idx="31">
                  <c:v>47404.298871027655</c:v>
                </c:pt>
                <c:pt idx="32">
                  <c:v>45411.893365892691</c:v>
                </c:pt>
                <c:pt idx="33">
                  <c:v>43554.738175880404</c:v>
                </c:pt>
                <c:pt idx="34">
                  <c:v>42100.210936468007</c:v>
                </c:pt>
                <c:pt idx="35">
                  <c:v>40598.499406867639</c:v>
                </c:pt>
                <c:pt idx="36">
                  <c:v>39101.21922561268</c:v>
                </c:pt>
                <c:pt idx="37">
                  <c:v>37492.494856000354</c:v>
                </c:pt>
                <c:pt idx="38">
                  <c:v>36125.18954504501</c:v>
                </c:pt>
                <c:pt idx="39">
                  <c:v>34602.284018804123</c:v>
                </c:pt>
                <c:pt idx="40">
                  <c:v>33187.975338564975</c:v>
                </c:pt>
                <c:pt idx="41">
                  <c:v>31940.307204268272</c:v>
                </c:pt>
                <c:pt idx="42">
                  <c:v>31578.016562588044</c:v>
                </c:pt>
                <c:pt idx="43">
                  <c:v>31373.011009835915</c:v>
                </c:pt>
                <c:pt idx="44">
                  <c:v>31103.205514628658</c:v>
                </c:pt>
                <c:pt idx="45">
                  <c:v>30817.813589384372</c:v>
                </c:pt>
                <c:pt idx="46">
                  <c:v>30552.334062295675</c:v>
                </c:pt>
                <c:pt idx="47">
                  <c:v>30330.779768032015</c:v>
                </c:pt>
                <c:pt idx="48">
                  <c:v>30108.378374471631</c:v>
                </c:pt>
                <c:pt idx="49">
                  <c:v>29916.613979973652</c:v>
                </c:pt>
                <c:pt idx="50">
                  <c:v>29661.771574228969</c:v>
                </c:pt>
                <c:pt idx="51">
                  <c:v>29334.162489075814</c:v>
                </c:pt>
                <c:pt idx="52">
                  <c:v>29129.812545041881</c:v>
                </c:pt>
                <c:pt idx="53">
                  <c:v>28876.574300455944</c:v>
                </c:pt>
                <c:pt idx="54">
                  <c:v>28654.288643581745</c:v>
                </c:pt>
                <c:pt idx="55">
                  <c:v>28440.22767444752</c:v>
                </c:pt>
                <c:pt idx="56">
                  <c:v>28156.811744613027</c:v>
                </c:pt>
                <c:pt idx="57">
                  <c:v>27919.925493889394</c:v>
                </c:pt>
                <c:pt idx="58">
                  <c:v>27692.653220940858</c:v>
                </c:pt>
                <c:pt idx="59">
                  <c:v>27425.301935069932</c:v>
                </c:pt>
                <c:pt idx="60">
                  <c:v>27111.277035052699</c:v>
                </c:pt>
                <c:pt idx="61">
                  <c:v>26890.335254586513</c:v>
                </c:pt>
                <c:pt idx="62">
                  <c:v>26652.369835935038</c:v>
                </c:pt>
                <c:pt idx="63">
                  <c:v>26471.55434006916</c:v>
                </c:pt>
                <c:pt idx="64">
                  <c:v>26255.610849209854</c:v>
                </c:pt>
                <c:pt idx="65">
                  <c:v>26081.355869900781</c:v>
                </c:pt>
                <c:pt idx="66">
                  <c:v>25865.441891215884</c:v>
                </c:pt>
                <c:pt idx="67">
                  <c:v>25600.772225358854</c:v>
                </c:pt>
                <c:pt idx="68">
                  <c:v>25432.176587072809</c:v>
                </c:pt>
                <c:pt idx="69">
                  <c:v>25216.043457497923</c:v>
                </c:pt>
                <c:pt idx="70">
                  <c:v>25030.901788072704</c:v>
                </c:pt>
                <c:pt idx="71">
                  <c:v>24870.444953606133</c:v>
                </c:pt>
                <c:pt idx="72">
                  <c:v>24715.640363434904</c:v>
                </c:pt>
                <c:pt idx="73">
                  <c:v>24520.39544987206</c:v>
                </c:pt>
                <c:pt idx="74">
                  <c:v>24382.396038596224</c:v>
                </c:pt>
                <c:pt idx="75">
                  <c:v>24280.567949648637</c:v>
                </c:pt>
                <c:pt idx="76">
                  <c:v>24135.076772861652</c:v>
                </c:pt>
                <c:pt idx="77">
                  <c:v>23984.748257869916</c:v>
                </c:pt>
                <c:pt idx="78">
                  <c:v>23904.766425519381</c:v>
                </c:pt>
                <c:pt idx="79">
                  <c:v>23788.664580331548</c:v>
                </c:pt>
                <c:pt idx="80">
                  <c:v>23643.090601190328</c:v>
                </c:pt>
                <c:pt idx="81">
                  <c:v>23453.018354423504</c:v>
                </c:pt>
                <c:pt idx="82">
                  <c:v>23294.40052404752</c:v>
                </c:pt>
                <c:pt idx="83">
                  <c:v>23112.856608296261</c:v>
                </c:pt>
                <c:pt idx="84">
                  <c:v>22950.623865835976</c:v>
                </c:pt>
                <c:pt idx="85">
                  <c:v>22750.188659404248</c:v>
                </c:pt>
                <c:pt idx="86">
                  <c:v>22614.835474298688</c:v>
                </c:pt>
                <c:pt idx="87">
                  <c:v>22492.217946369638</c:v>
                </c:pt>
                <c:pt idx="88">
                  <c:v>22376.798684938509</c:v>
                </c:pt>
                <c:pt idx="89">
                  <c:v>22237.626589367959</c:v>
                </c:pt>
                <c:pt idx="90">
                  <c:v>22124.714986250492</c:v>
                </c:pt>
                <c:pt idx="91">
                  <c:v>22005.425725403897</c:v>
                </c:pt>
                <c:pt idx="92">
                  <c:v>21875.676655401901</c:v>
                </c:pt>
                <c:pt idx="93">
                  <c:v>21722.697715888917</c:v>
                </c:pt>
                <c:pt idx="94">
                  <c:v>21581.944472652216</c:v>
                </c:pt>
                <c:pt idx="95">
                  <c:v>21420.218497196096</c:v>
                </c:pt>
                <c:pt idx="96">
                  <c:v>21284.125721756456</c:v>
                </c:pt>
                <c:pt idx="97">
                  <c:v>21159.05885256</c:v>
                </c:pt>
                <c:pt idx="98">
                  <c:v>21037.817764722146</c:v>
                </c:pt>
                <c:pt idx="99">
                  <c:v>20901.965128414187</c:v>
                </c:pt>
                <c:pt idx="100">
                  <c:v>20786.322994446789</c:v>
                </c:pt>
                <c:pt idx="101">
                  <c:v>20660.149783314744</c:v>
                </c:pt>
                <c:pt idx="102">
                  <c:v>20498.565704933215</c:v>
                </c:pt>
                <c:pt idx="103">
                  <c:v>20357.147777062808</c:v>
                </c:pt>
                <c:pt idx="104">
                  <c:v>20228.197469044368</c:v>
                </c:pt>
                <c:pt idx="105">
                  <c:v>20109.802099450771</c:v>
                </c:pt>
                <c:pt idx="106">
                  <c:v>19927.448517643254</c:v>
                </c:pt>
                <c:pt idx="107">
                  <c:v>19791.374794122974</c:v>
                </c:pt>
                <c:pt idx="108">
                  <c:v>19664.06646462822</c:v>
                </c:pt>
                <c:pt idx="109">
                  <c:v>19499.484144345206</c:v>
                </c:pt>
                <c:pt idx="110">
                  <c:v>19375.798747820976</c:v>
                </c:pt>
                <c:pt idx="111">
                  <c:v>19256.599609458244</c:v>
                </c:pt>
                <c:pt idx="112">
                  <c:v>19165.85851542497</c:v>
                </c:pt>
                <c:pt idx="113">
                  <c:v>19067.083332531027</c:v>
                </c:pt>
                <c:pt idx="114">
                  <c:v>18890.236217530932</c:v>
                </c:pt>
                <c:pt idx="115">
                  <c:v>18751.436420654034</c:v>
                </c:pt>
                <c:pt idx="116">
                  <c:v>18630.07297795422</c:v>
                </c:pt>
                <c:pt idx="117">
                  <c:v>18491.039434111219</c:v>
                </c:pt>
                <c:pt idx="118">
                  <c:v>18189.619570198422</c:v>
                </c:pt>
                <c:pt idx="119">
                  <c:v>18016.59398157199</c:v>
                </c:pt>
                <c:pt idx="120">
                  <c:v>17832.712170806193</c:v>
                </c:pt>
                <c:pt idx="121">
                  <c:v>17528.109375770709</c:v>
                </c:pt>
                <c:pt idx="122">
                  <c:v>17265.431241779595</c:v>
                </c:pt>
                <c:pt idx="123">
                  <c:v>17099.610300998535</c:v>
                </c:pt>
                <c:pt idx="124">
                  <c:v>16974.359534958905</c:v>
                </c:pt>
                <c:pt idx="125">
                  <c:v>16868.303199953214</c:v>
                </c:pt>
                <c:pt idx="126">
                  <c:v>16711.965796075539</c:v>
                </c:pt>
                <c:pt idx="127">
                  <c:v>16581.463164609679</c:v>
                </c:pt>
                <c:pt idx="128">
                  <c:v>16462.829578667861</c:v>
                </c:pt>
                <c:pt idx="129">
                  <c:v>16353.280118387998</c:v>
                </c:pt>
                <c:pt idx="130">
                  <c:v>16200.69420666764</c:v>
                </c:pt>
                <c:pt idx="131">
                  <c:v>16042.183920802177</c:v>
                </c:pt>
                <c:pt idx="132">
                  <c:v>15882.706373385385</c:v>
                </c:pt>
                <c:pt idx="133">
                  <c:v>15751.753813865684</c:v>
                </c:pt>
                <c:pt idx="134">
                  <c:v>15619.175077601858</c:v>
                </c:pt>
                <c:pt idx="135">
                  <c:v>15462.834988872997</c:v>
                </c:pt>
                <c:pt idx="136">
                  <c:v>15194.250171309204</c:v>
                </c:pt>
                <c:pt idx="137">
                  <c:v>14999.142875461146</c:v>
                </c:pt>
                <c:pt idx="138">
                  <c:v>14800.919361094568</c:v>
                </c:pt>
                <c:pt idx="139">
                  <c:v>14631.175400224371</c:v>
                </c:pt>
                <c:pt idx="140">
                  <c:v>14473.040888861466</c:v>
                </c:pt>
                <c:pt idx="141">
                  <c:v>14238.249422072771</c:v>
                </c:pt>
                <c:pt idx="142">
                  <c:v>14066.228763517196</c:v>
                </c:pt>
                <c:pt idx="143">
                  <c:v>13896.563200935534</c:v>
                </c:pt>
                <c:pt idx="144">
                  <c:v>13680.5139041772</c:v>
                </c:pt>
                <c:pt idx="145">
                  <c:v>13434.876177110571</c:v>
                </c:pt>
                <c:pt idx="146">
                  <c:v>13217.459491149662</c:v>
                </c:pt>
                <c:pt idx="147">
                  <c:v>13022.066174963678</c:v>
                </c:pt>
                <c:pt idx="148">
                  <c:v>12820.004981739088</c:v>
                </c:pt>
                <c:pt idx="149">
                  <c:v>12607.222024897444</c:v>
                </c:pt>
                <c:pt idx="150">
                  <c:v>12471.196365485128</c:v>
                </c:pt>
                <c:pt idx="151">
                  <c:v>12364.089142458817</c:v>
                </c:pt>
                <c:pt idx="152">
                  <c:v>12289.660419771513</c:v>
                </c:pt>
                <c:pt idx="153">
                  <c:v>12140.170871123282</c:v>
                </c:pt>
                <c:pt idx="154">
                  <c:v>11955.866340581382</c:v>
                </c:pt>
                <c:pt idx="155">
                  <c:v>11801.777206291566</c:v>
                </c:pt>
                <c:pt idx="156">
                  <c:v>11618.366518981782</c:v>
                </c:pt>
                <c:pt idx="157">
                  <c:v>11463.500691284165</c:v>
                </c:pt>
                <c:pt idx="158">
                  <c:v>11298.722941821576</c:v>
                </c:pt>
                <c:pt idx="159">
                  <c:v>11143.54529904146</c:v>
                </c:pt>
                <c:pt idx="160">
                  <c:v>10965.316585653156</c:v>
                </c:pt>
                <c:pt idx="161">
                  <c:v>10785.640154503346</c:v>
                </c:pt>
                <c:pt idx="162">
                  <c:v>10602.9710606352</c:v>
                </c:pt>
                <c:pt idx="163">
                  <c:v>10446.012747465631</c:v>
                </c:pt>
                <c:pt idx="164">
                  <c:v>10311.695485431197</c:v>
                </c:pt>
                <c:pt idx="165">
                  <c:v>10184.09175396114</c:v>
                </c:pt>
                <c:pt idx="166">
                  <c:v>10073.724409454257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148-5B4E-B7D1-18E61234CDF6}"/>
            </c:ext>
          </c:extLst>
        </c:ser>
        <c:ser>
          <c:idx val="4"/>
          <c:order val="4"/>
          <c:tx>
            <c:strRef>
              <c:f>Yangtze!$G$3</c:f>
              <c:strCache>
                <c:ptCount val="1"/>
                <c:pt idx="0">
                  <c:v>Fit Width</c:v>
                </c:pt>
              </c:strCache>
            </c:strRef>
          </c:tx>
          <c:spPr>
            <a:ln w="28575">
              <a:solidFill>
                <a:schemeClr val="tx2"/>
              </a:solidFill>
            </a:ln>
          </c:spPr>
          <c:marker>
            <c:symbol val="none"/>
          </c:marker>
          <c:xVal>
            <c:numRef>
              <c:f>Yangtze!$B$4:$B$170</c:f>
              <c:numCache>
                <c:formatCode>0</c:formatCode>
                <c:ptCount val="167"/>
                <c:pt idx="0">
                  <c:v>0</c:v>
                </c:pt>
                <c:pt idx="1">
                  <c:v>2565.0829450000001</c:v>
                </c:pt>
                <c:pt idx="2">
                  <c:v>5352.0098609999995</c:v>
                </c:pt>
                <c:pt idx="3">
                  <c:v>8373.185485</c:v>
                </c:pt>
                <c:pt idx="4">
                  <c:v>11662.31985</c:v>
                </c:pt>
                <c:pt idx="5">
                  <c:v>14399.292820000001</c:v>
                </c:pt>
                <c:pt idx="6">
                  <c:v>16420.16417</c:v>
                </c:pt>
                <c:pt idx="7">
                  <c:v>18521.366139999998</c:v>
                </c:pt>
                <c:pt idx="8">
                  <c:v>21530.339049999999</c:v>
                </c:pt>
                <c:pt idx="9">
                  <c:v>24787.62571</c:v>
                </c:pt>
                <c:pt idx="10">
                  <c:v>28115.565460000002</c:v>
                </c:pt>
                <c:pt idx="11">
                  <c:v>30443.805130000001</c:v>
                </c:pt>
                <c:pt idx="12">
                  <c:v>33972.953179999997</c:v>
                </c:pt>
                <c:pt idx="13">
                  <c:v>38595.730179999999</c:v>
                </c:pt>
                <c:pt idx="14">
                  <c:v>43253.937590000001</c:v>
                </c:pt>
                <c:pt idx="15">
                  <c:v>46621.37371</c:v>
                </c:pt>
                <c:pt idx="16">
                  <c:v>49751.335070000001</c:v>
                </c:pt>
                <c:pt idx="17">
                  <c:v>52556.35555</c:v>
                </c:pt>
                <c:pt idx="18">
                  <c:v>56521.514139999999</c:v>
                </c:pt>
                <c:pt idx="19">
                  <c:v>58984.302779999998</c:v>
                </c:pt>
                <c:pt idx="20">
                  <c:v>61357.055390000001</c:v>
                </c:pt>
                <c:pt idx="21">
                  <c:v>63852.616690000003</c:v>
                </c:pt>
                <c:pt idx="22">
                  <c:v>66207.046610000005</c:v>
                </c:pt>
                <c:pt idx="23">
                  <c:v>68772.278959999996</c:v>
                </c:pt>
                <c:pt idx="24">
                  <c:v>70906.957519999996</c:v>
                </c:pt>
                <c:pt idx="25">
                  <c:v>73497.167809999999</c:v>
                </c:pt>
                <c:pt idx="26">
                  <c:v>75577.288480000003</c:v>
                </c:pt>
                <c:pt idx="27">
                  <c:v>78203.936870000005</c:v>
                </c:pt>
                <c:pt idx="28">
                  <c:v>80423.119909999994</c:v>
                </c:pt>
                <c:pt idx="29">
                  <c:v>83769.778349999993</c:v>
                </c:pt>
                <c:pt idx="30">
                  <c:v>87740.056330000007</c:v>
                </c:pt>
                <c:pt idx="31">
                  <c:v>90937.372870000007</c:v>
                </c:pt>
                <c:pt idx="32">
                  <c:v>94114.849910000004</c:v>
                </c:pt>
                <c:pt idx="33">
                  <c:v>97204.760110000003</c:v>
                </c:pt>
                <c:pt idx="34">
                  <c:v>99718.225229999996</c:v>
                </c:pt>
                <c:pt idx="35">
                  <c:v>102406.027</c:v>
                </c:pt>
                <c:pt idx="36">
                  <c:v>105186.7588</c:v>
                </c:pt>
                <c:pt idx="37">
                  <c:v>108295.7114</c:v>
                </c:pt>
                <c:pt idx="38">
                  <c:v>111044.8397</c:v>
                </c:pt>
                <c:pt idx="39">
                  <c:v>114232.0716</c:v>
                </c:pt>
                <c:pt idx="40">
                  <c:v>117320.2448</c:v>
                </c:pt>
                <c:pt idx="41">
                  <c:v>120155.84050000001</c:v>
                </c:pt>
                <c:pt idx="42">
                  <c:v>121000</c:v>
                </c:pt>
                <c:pt idx="43">
                  <c:v>123600.0211</c:v>
                </c:pt>
                <c:pt idx="44">
                  <c:v>127054.8676</c:v>
                </c:pt>
                <c:pt idx="45">
                  <c:v>130742.0672</c:v>
                </c:pt>
                <c:pt idx="46">
                  <c:v>134202.788</c:v>
                </c:pt>
                <c:pt idx="47">
                  <c:v>137114.00930000001</c:v>
                </c:pt>
                <c:pt idx="48">
                  <c:v>140057.8279</c:v>
                </c:pt>
                <c:pt idx="49">
                  <c:v>142613.6306</c:v>
                </c:pt>
                <c:pt idx="50">
                  <c:v>146035.59589999999</c:v>
                </c:pt>
                <c:pt idx="51">
                  <c:v>150478.1048</c:v>
                </c:pt>
                <c:pt idx="52">
                  <c:v>153274.36730000001</c:v>
                </c:pt>
                <c:pt idx="53">
                  <c:v>156766.94620000001</c:v>
                </c:pt>
                <c:pt idx="54">
                  <c:v>159857.9725</c:v>
                </c:pt>
                <c:pt idx="55">
                  <c:v>162857.3775</c:v>
                </c:pt>
                <c:pt idx="56">
                  <c:v>166863.4994</c:v>
                </c:pt>
                <c:pt idx="57">
                  <c:v>170242.9779</c:v>
                </c:pt>
                <c:pt idx="58">
                  <c:v>173512.36110000001</c:v>
                </c:pt>
                <c:pt idx="59">
                  <c:v>177392.81539999999</c:v>
                </c:pt>
                <c:pt idx="60">
                  <c:v>181999.3144</c:v>
                </c:pt>
                <c:pt idx="61">
                  <c:v>185272.44649999999</c:v>
                </c:pt>
                <c:pt idx="62">
                  <c:v>188827.9932</c:v>
                </c:pt>
                <c:pt idx="63">
                  <c:v>191550.92749999999</c:v>
                </c:pt>
                <c:pt idx="64">
                  <c:v>194827.3365</c:v>
                </c:pt>
                <c:pt idx="65">
                  <c:v>197490.93179999999</c:v>
                </c:pt>
                <c:pt idx="66">
                  <c:v>200816.10649999999</c:v>
                </c:pt>
                <c:pt idx="67">
                  <c:v>204930.21520000001</c:v>
                </c:pt>
                <c:pt idx="68">
                  <c:v>207573.15479999999</c:v>
                </c:pt>
                <c:pt idx="69">
                  <c:v>210987.04680000001</c:v>
                </c:pt>
                <c:pt idx="70">
                  <c:v>213934.7684</c:v>
                </c:pt>
                <c:pt idx="71">
                  <c:v>216507.16209999999</c:v>
                </c:pt>
                <c:pt idx="72">
                  <c:v>219004.71909999999</c:v>
                </c:pt>
                <c:pt idx="73">
                  <c:v>222177.1262</c:v>
                </c:pt>
                <c:pt idx="74">
                  <c:v>224434.6624</c:v>
                </c:pt>
                <c:pt idx="75">
                  <c:v>226108.67860000001</c:v>
                </c:pt>
                <c:pt idx="76">
                  <c:v>228512.72159999999</c:v>
                </c:pt>
                <c:pt idx="77">
                  <c:v>231011.96599999999</c:v>
                </c:pt>
                <c:pt idx="78">
                  <c:v>232348.07320000001</c:v>
                </c:pt>
                <c:pt idx="79">
                  <c:v>234295.546</c:v>
                </c:pt>
                <c:pt idx="80">
                  <c:v>236750.8536</c:v>
                </c:pt>
                <c:pt idx="81">
                  <c:v>239979.54120000001</c:v>
                </c:pt>
                <c:pt idx="82">
                  <c:v>242694.01730000001</c:v>
                </c:pt>
                <c:pt idx="83">
                  <c:v>245823.61129999999</c:v>
                </c:pt>
                <c:pt idx="84">
                  <c:v>248641.17370000001</c:v>
                </c:pt>
                <c:pt idx="85">
                  <c:v>252149.84640000001</c:v>
                </c:pt>
                <c:pt idx="86">
                  <c:v>254536.77050000001</c:v>
                </c:pt>
                <c:pt idx="87">
                  <c:v>256711.46950000001</c:v>
                </c:pt>
                <c:pt idx="88">
                  <c:v>258769.36199999999</c:v>
                </c:pt>
                <c:pt idx="89">
                  <c:v>261264.9234</c:v>
                </c:pt>
                <c:pt idx="90">
                  <c:v>263301.0981</c:v>
                </c:pt>
                <c:pt idx="91">
                  <c:v>265463.6029</c:v>
                </c:pt>
                <c:pt idx="92">
                  <c:v>267829.07579999999</c:v>
                </c:pt>
                <c:pt idx="93">
                  <c:v>270636.14500000002</c:v>
                </c:pt>
                <c:pt idx="94">
                  <c:v>273236.39720000001</c:v>
                </c:pt>
                <c:pt idx="95">
                  <c:v>276245.11540000001</c:v>
                </c:pt>
                <c:pt idx="96">
                  <c:v>278794.61219999997</c:v>
                </c:pt>
                <c:pt idx="97">
                  <c:v>281151.97029999999</c:v>
                </c:pt>
                <c:pt idx="98">
                  <c:v>283450.55599999998</c:v>
                </c:pt>
                <c:pt idx="99">
                  <c:v>286041.9497</c:v>
                </c:pt>
                <c:pt idx="100">
                  <c:v>288261.13280000002</c:v>
                </c:pt>
                <c:pt idx="101">
                  <c:v>290696.53619999997</c:v>
                </c:pt>
                <c:pt idx="102">
                  <c:v>293837.25439999998</c:v>
                </c:pt>
                <c:pt idx="103">
                  <c:v>296606.3847</c:v>
                </c:pt>
                <c:pt idx="104">
                  <c:v>299148.2035</c:v>
                </c:pt>
                <c:pt idx="105">
                  <c:v>301496.27649999998</c:v>
                </c:pt>
                <c:pt idx="106">
                  <c:v>305139.98009999999</c:v>
                </c:pt>
                <c:pt idx="107">
                  <c:v>307880.73109999998</c:v>
                </c:pt>
                <c:pt idx="108">
                  <c:v>310462.04849999998</c:v>
                </c:pt>
                <c:pt idx="109">
                  <c:v>313824.0172</c:v>
                </c:pt>
                <c:pt idx="110">
                  <c:v>316369.30160000001</c:v>
                </c:pt>
                <c:pt idx="111">
                  <c:v>318837.68609999999</c:v>
                </c:pt>
                <c:pt idx="112">
                  <c:v>320727.02409999998</c:v>
                </c:pt>
                <c:pt idx="113">
                  <c:v>322793.83659999998</c:v>
                </c:pt>
                <c:pt idx="114">
                  <c:v>326521.1471</c:v>
                </c:pt>
                <c:pt idx="115">
                  <c:v>329471.07819999999</c:v>
                </c:pt>
                <c:pt idx="116">
                  <c:v>332068.38089999999</c:v>
                </c:pt>
                <c:pt idx="117">
                  <c:v>335064.71769999998</c:v>
                </c:pt>
                <c:pt idx="118">
                  <c:v>341638.7904</c:v>
                </c:pt>
                <c:pt idx="119">
                  <c:v>345461.93320000003</c:v>
                </c:pt>
                <c:pt idx="120">
                  <c:v>349565.40840000001</c:v>
                </c:pt>
                <c:pt idx="121">
                  <c:v>356456.8847</c:v>
                </c:pt>
                <c:pt idx="122">
                  <c:v>362496.69829999999</c:v>
                </c:pt>
                <c:pt idx="123">
                  <c:v>366356.95209999999</c:v>
                </c:pt>
                <c:pt idx="124">
                  <c:v>369297.64449999999</c:v>
                </c:pt>
                <c:pt idx="125">
                  <c:v>371804.6974</c:v>
                </c:pt>
                <c:pt idx="126">
                  <c:v>375529.23060000001</c:v>
                </c:pt>
                <c:pt idx="127">
                  <c:v>378665.0638</c:v>
                </c:pt>
                <c:pt idx="128">
                  <c:v>381537.18689999997</c:v>
                </c:pt>
                <c:pt idx="129">
                  <c:v>384207.82319999998</c:v>
                </c:pt>
                <c:pt idx="130">
                  <c:v>387957.58419999998</c:v>
                </c:pt>
                <c:pt idx="131">
                  <c:v>391890.52250000002</c:v>
                </c:pt>
                <c:pt idx="132">
                  <c:v>395886.87449999998</c:v>
                </c:pt>
                <c:pt idx="133">
                  <c:v>399198.5367</c:v>
                </c:pt>
                <c:pt idx="134">
                  <c:v>402579.48920000001</c:v>
                </c:pt>
                <c:pt idx="135">
                  <c:v>406603.4608</c:v>
                </c:pt>
                <c:pt idx="136">
                  <c:v>413612.39039999997</c:v>
                </c:pt>
                <c:pt idx="137">
                  <c:v>418781.99849999999</c:v>
                </c:pt>
                <c:pt idx="138">
                  <c:v>424103.5025</c:v>
                </c:pt>
                <c:pt idx="139">
                  <c:v>428717.40019999997</c:v>
                </c:pt>
                <c:pt idx="140">
                  <c:v>433064.15370000002</c:v>
                </c:pt>
                <c:pt idx="141">
                  <c:v>439606.43579999998</c:v>
                </c:pt>
                <c:pt idx="142">
                  <c:v>444468.50109999999</c:v>
                </c:pt>
                <c:pt idx="143">
                  <c:v>449322.59850000002</c:v>
                </c:pt>
                <c:pt idx="144">
                  <c:v>455590.23060000001</c:v>
                </c:pt>
                <c:pt idx="145">
                  <c:v>462837.61139999999</c:v>
                </c:pt>
                <c:pt idx="146">
                  <c:v>469363.76390000002</c:v>
                </c:pt>
                <c:pt idx="147">
                  <c:v>475321.09499999997</c:v>
                </c:pt>
                <c:pt idx="148">
                  <c:v>481576.48560000001</c:v>
                </c:pt>
                <c:pt idx="149">
                  <c:v>488271.29109999997</c:v>
                </c:pt>
                <c:pt idx="150">
                  <c:v>492610.54379999998</c:v>
                </c:pt>
                <c:pt idx="151">
                  <c:v>496060.728</c:v>
                </c:pt>
                <c:pt idx="152">
                  <c:v>498475.90460000001</c:v>
                </c:pt>
                <c:pt idx="153">
                  <c:v>503371.27740000002</c:v>
                </c:pt>
                <c:pt idx="154">
                  <c:v>509490.39559999999</c:v>
                </c:pt>
                <c:pt idx="155">
                  <c:v>514679.16930000001</c:v>
                </c:pt>
                <c:pt idx="156">
                  <c:v>520944.35499999998</c:v>
                </c:pt>
                <c:pt idx="157">
                  <c:v>526311.96759999997</c:v>
                </c:pt>
                <c:pt idx="158">
                  <c:v>532103.3395</c:v>
                </c:pt>
                <c:pt idx="159">
                  <c:v>537635.04830000002</c:v>
                </c:pt>
                <c:pt idx="160">
                  <c:v>544084.32010000001</c:v>
                </c:pt>
                <c:pt idx="161">
                  <c:v>550692.96799999999</c:v>
                </c:pt>
                <c:pt idx="162">
                  <c:v>557525.52139999997</c:v>
                </c:pt>
                <c:pt idx="163">
                  <c:v>563491.08149999997</c:v>
                </c:pt>
                <c:pt idx="164">
                  <c:v>568667.72759999998</c:v>
                </c:pt>
                <c:pt idx="165">
                  <c:v>573648.47329999995</c:v>
                </c:pt>
                <c:pt idx="166">
                  <c:v>578007.02549999999</c:v>
                </c:pt>
              </c:numCache>
            </c:numRef>
          </c:xVal>
          <c:yVal>
            <c:numRef>
              <c:f>Yangtze!$G$4:$G$170</c:f>
              <c:numCache>
                <c:formatCode>0</c:formatCode>
                <c:ptCount val="167"/>
                <c:pt idx="0">
                  <c:v>19000</c:v>
                </c:pt>
                <c:pt idx="1">
                  <c:v>18204.841892489447</c:v>
                </c:pt>
                <c:pt idx="2">
                  <c:v>17378.586976182145</c:v>
                </c:pt>
                <c:pt idx="3">
                  <c:v>16525.190071841796</c:v>
                </c:pt>
                <c:pt idx="4">
                  <c:v>15643.679688830749</c:v>
                </c:pt>
                <c:pt idx="5">
                  <c:v>14946.105519008062</c:v>
                </c:pt>
                <c:pt idx="6">
                  <c:v>14451.086128461084</c:v>
                </c:pt>
                <c:pt idx="7">
                  <c:v>13953.767500147964</c:v>
                </c:pt>
                <c:pt idx="8">
                  <c:v>13271.24938493236</c:v>
                </c:pt>
                <c:pt idx="9">
                  <c:v>12569.985687776203</c:v>
                </c:pt>
                <c:pt idx="10">
                  <c:v>11891.765924503503</c:v>
                </c:pt>
                <c:pt idx="11">
                  <c:v>11439.15622870874</c:v>
                </c:pt>
                <c:pt idx="12">
                  <c:v>10785.72060219111</c:v>
                </c:pt>
                <c:pt idx="13">
                  <c:v>9985.9270767159287</c:v>
                </c:pt>
                <c:pt idx="14">
                  <c:v>9239.9827552148035</c:v>
                </c:pt>
                <c:pt idx="15">
                  <c:v>8735.682583182459</c:v>
                </c:pt>
                <c:pt idx="16">
                  <c:v>8291.658930185089</c:v>
                </c:pt>
                <c:pt idx="17">
                  <c:v>7912.9425785166568</c:v>
                </c:pt>
                <c:pt idx="18">
                  <c:v>7406.9129272908749</c:v>
                </c:pt>
                <c:pt idx="19">
                  <c:v>7109.0403736831877</c:v>
                </c:pt>
                <c:pt idx="20">
                  <c:v>6833.3934112859361</c:v>
                </c:pt>
                <c:pt idx="21">
                  <c:v>6555.0038267059626</c:v>
                </c:pt>
                <c:pt idx="22">
                  <c:v>6302.7635902625289</c:v>
                </c:pt>
                <c:pt idx="23">
                  <c:v>6038.9752069807373</c:v>
                </c:pt>
                <c:pt idx="24">
                  <c:v>5827.8978098307962</c:v>
                </c:pt>
                <c:pt idx="25">
                  <c:v>5581.6597719453557</c:v>
                </c:pt>
                <c:pt idx="26">
                  <c:v>5391.4669241104311</c:v>
                </c:pt>
                <c:pt idx="27">
                  <c:v>5160.5338391053619</c:v>
                </c:pt>
                <c:pt idx="28">
                  <c:v>4973.1510203703674</c:v>
                </c:pt>
                <c:pt idx="29">
                  <c:v>4703.3546369880023</c:v>
                </c:pt>
                <c:pt idx="30">
                  <c:v>4402.201281189652</c:v>
                </c:pt>
                <c:pt idx="31">
                  <c:v>4173.7549489186731</c:v>
                </c:pt>
                <c:pt idx="32">
                  <c:v>3958.4722181718075</c:v>
                </c:pt>
                <c:pt idx="33">
                  <c:v>3759.7769882222287</c:v>
                </c:pt>
                <c:pt idx="34">
                  <c:v>3605.5292093257694</c:v>
                </c:pt>
                <c:pt idx="35">
                  <c:v>3447.5776793054547</c:v>
                </c:pt>
                <c:pt idx="36">
                  <c:v>3291.4438625439784</c:v>
                </c:pt>
                <c:pt idx="37">
                  <c:v>3125.2380485810995</c:v>
                </c:pt>
                <c:pt idx="38">
                  <c:v>2985.2743460123502</c:v>
                </c:pt>
                <c:pt idx="39">
                  <c:v>2830.8332959152326</c:v>
                </c:pt>
                <c:pt idx="40">
                  <c:v>2688.8176611836138</c:v>
                </c:pt>
                <c:pt idx="41">
                  <c:v>2564.700320027423</c:v>
                </c:pt>
                <c:pt idx="42">
                  <c:v>2528.8693674033657</c:v>
                </c:pt>
                <c:pt idx="43">
                  <c:v>2522.1746808080165</c:v>
                </c:pt>
                <c:pt idx="44">
                  <c:v>2513.4759894136687</c:v>
                </c:pt>
                <c:pt idx="45">
                  <c:v>2504.225366677641</c:v>
                </c:pt>
                <c:pt idx="46">
                  <c:v>2495.5739206175231</c:v>
                </c:pt>
                <c:pt idx="47">
                  <c:v>2488.3193176651052</c:v>
                </c:pt>
                <c:pt idx="48">
                  <c:v>2481.0049283748922</c:v>
                </c:pt>
                <c:pt idx="49">
                  <c:v>2474.6720655015088</c:v>
                </c:pt>
                <c:pt idx="50">
                  <c:v>2466.2182960666737</c:v>
                </c:pt>
                <c:pt idx="51">
                  <c:v>2455.2863998394114</c:v>
                </c:pt>
                <c:pt idx="52">
                  <c:v>2448.4303646571452</c:v>
                </c:pt>
                <c:pt idx="53">
                  <c:v>2439.8939441658154</c:v>
                </c:pt>
                <c:pt idx="54">
                  <c:v>2432.3638117294076</c:v>
                </c:pt>
                <c:pt idx="55">
                  <c:v>2425.0790979155731</c:v>
                </c:pt>
                <c:pt idx="56">
                  <c:v>2415.3833695343192</c:v>
                </c:pt>
                <c:pt idx="57">
                  <c:v>2407.234410738929</c:v>
                </c:pt>
                <c:pt idx="58">
                  <c:v>2399.3770902925489</c:v>
                </c:pt>
                <c:pt idx="59">
                  <c:v>2390.0844586221074</c:v>
                </c:pt>
                <c:pt idx="60">
                  <c:v>2379.0998566568114</c:v>
                </c:pt>
                <c:pt idx="61">
                  <c:v>2371.3254787706205</c:v>
                </c:pt>
                <c:pt idx="62">
                  <c:v>2362.9090915853935</c:v>
                </c:pt>
                <c:pt idx="63">
                  <c:v>2356.4837971693696</c:v>
                </c:pt>
                <c:pt idx="64">
                  <c:v>2348.7756269026941</c:v>
                </c:pt>
                <c:pt idx="65">
                  <c:v>2342.5277637654785</c:v>
                </c:pt>
                <c:pt idx="66">
                  <c:v>2334.7513857841632</c:v>
                </c:pt>
                <c:pt idx="67">
                  <c:v>2325.1656965997295</c:v>
                </c:pt>
                <c:pt idx="68">
                  <c:v>2319.0285377461109</c:v>
                </c:pt>
                <c:pt idx="69">
                  <c:v>2311.1251231512219</c:v>
                </c:pt>
                <c:pt idx="70">
                  <c:v>2304.3226006023606</c:v>
                </c:pt>
                <c:pt idx="71">
                  <c:v>2298.4025932211425</c:v>
                </c:pt>
                <c:pt idx="72">
                  <c:v>2292.6693642489245</c:v>
                </c:pt>
                <c:pt idx="73">
                  <c:v>2285.407608393039</c:v>
                </c:pt>
                <c:pt idx="74">
                  <c:v>2280.2540373606698</c:v>
                </c:pt>
                <c:pt idx="75">
                  <c:v>2276.4400483923441</c:v>
                </c:pt>
                <c:pt idx="76">
                  <c:v>2270.973961615482</c:v>
                </c:pt>
                <c:pt idx="77">
                  <c:v>2265.3053292588334</c:v>
                </c:pt>
                <c:pt idx="78">
                  <c:v>2262.2806595896391</c:v>
                </c:pt>
                <c:pt idx="79">
                  <c:v>2257.8792167752977</c:v>
                </c:pt>
                <c:pt idx="80">
                  <c:v>2252.3422290601361</c:v>
                </c:pt>
                <c:pt idx="81">
                  <c:v>2245.0818466945784</c:v>
                </c:pt>
                <c:pt idx="82">
                  <c:v>2238.9958895088153</c:v>
                </c:pt>
                <c:pt idx="83">
                  <c:v>2231.9996947418358</c:v>
                </c:pt>
                <c:pt idx="84">
                  <c:v>2225.7197475511875</c:v>
                </c:pt>
                <c:pt idx="85">
                  <c:v>2217.9241096036599</c:v>
                </c:pt>
                <c:pt idx="86">
                  <c:v>2212.6364062782422</c:v>
                </c:pt>
                <c:pt idx="87">
                  <c:v>2207.829816435531</c:v>
                </c:pt>
                <c:pt idx="88">
                  <c:v>2203.291011802808</c:v>
                </c:pt>
                <c:pt idx="89">
                  <c:v>2197.7994189544115</c:v>
                </c:pt>
                <c:pt idx="90">
                  <c:v>2193.3288683374708</c:v>
                </c:pt>
                <c:pt idx="91">
                  <c:v>2188.5909089081097</c:v>
                </c:pt>
                <c:pt idx="92">
                  <c:v>2183.4199746874315</c:v>
                </c:pt>
                <c:pt idx="93">
                  <c:v>2177.2995579613516</c:v>
                </c:pt>
                <c:pt idx="94">
                  <c:v>2171.6453843202303</c:v>
                </c:pt>
                <c:pt idx="95">
                  <c:v>2165.1213347633161</c:v>
                </c:pt>
                <c:pt idx="96">
                  <c:v>2159.6083954454452</c:v>
                </c:pt>
                <c:pt idx="97">
                  <c:v>2154.5234210092763</c:v>
                </c:pt>
                <c:pt idx="98">
                  <c:v>2149.5767516331503</c:v>
                </c:pt>
                <c:pt idx="99">
                  <c:v>2144.0135633001169</c:v>
                </c:pt>
                <c:pt idx="100">
                  <c:v>2139.2608801218553</c:v>
                </c:pt>
                <c:pt idx="101">
                  <c:v>2134.0572559349116</c:v>
                </c:pt>
                <c:pt idx="102">
                  <c:v>2127.3652977496386</c:v>
                </c:pt>
                <c:pt idx="103">
                  <c:v>2121.4824949273943</c:v>
                </c:pt>
                <c:pt idx="104">
                  <c:v>2116.0969183174684</c:v>
                </c:pt>
                <c:pt idx="105">
                  <c:v>2111.1339972089449</c:v>
                </c:pt>
                <c:pt idx="106">
                  <c:v>2103.4556479727894</c:v>
                </c:pt>
                <c:pt idx="107">
                  <c:v>2097.6984928702973</c:v>
                </c:pt>
                <c:pt idx="108">
                  <c:v>2092.2906499330265</c:v>
                </c:pt>
                <c:pt idx="109">
                  <c:v>2085.2682454231508</c:v>
                </c:pt>
                <c:pt idx="110">
                  <c:v>2079.967393637723</c:v>
                </c:pt>
                <c:pt idx="111">
                  <c:v>2074.8395656918933</c:v>
                </c:pt>
                <c:pt idx="112">
                  <c:v>2070.923193297112</c:v>
                </c:pt>
                <c:pt idx="113">
                  <c:v>2066.6474035046399</c:v>
                </c:pt>
                <c:pt idx="114">
                  <c:v>2058.9587049227252</c:v>
                </c:pt>
                <c:pt idx="115">
                  <c:v>2052.8938684284176</c:v>
                </c:pt>
                <c:pt idx="116">
                  <c:v>2047.5688000419511</c:v>
                </c:pt>
                <c:pt idx="117">
                  <c:v>2041.4427766937549</c:v>
                </c:pt>
                <c:pt idx="118">
                  <c:v>2028.0662009338259</c:v>
                </c:pt>
                <c:pt idx="119">
                  <c:v>2020.3274169041324</c:v>
                </c:pt>
                <c:pt idx="120">
                  <c:v>2012.054039861019</c:v>
                </c:pt>
                <c:pt idx="121">
                  <c:v>1998.2356862481188</c:v>
                </c:pt>
                <c:pt idx="122">
                  <c:v>1986.2030890747574</c:v>
                </c:pt>
                <c:pt idx="123">
                  <c:v>1978.550620790279</c:v>
                </c:pt>
                <c:pt idx="124">
                  <c:v>1972.7408585652586</c:v>
                </c:pt>
                <c:pt idx="125">
                  <c:v>1967.8012873452494</c:v>
                </c:pt>
                <c:pt idx="126">
                  <c:v>1960.4857780050525</c:v>
                </c:pt>
                <c:pt idx="127">
                  <c:v>1954.3476507158391</c:v>
                </c:pt>
                <c:pt idx="128">
                  <c:v>1948.7425767670336</c:v>
                </c:pt>
                <c:pt idx="129">
                  <c:v>1943.5451374263894</c:v>
                </c:pt>
                <c:pt idx="130">
                  <c:v>1936.2709544155532</c:v>
                </c:pt>
                <c:pt idx="131">
                  <c:v>1928.6706757300803</c:v>
                </c:pt>
                <c:pt idx="132">
                  <c:v>1920.9784095570906</c:v>
                </c:pt>
                <c:pt idx="133">
                  <c:v>1914.6273001400766</c:v>
                </c:pt>
                <c:pt idx="134">
                  <c:v>1908.164966760022</c:v>
                </c:pt>
                <c:pt idx="135">
                  <c:v>1900.5019932596576</c:v>
                </c:pt>
                <c:pt idx="136">
                  <c:v>1887.2280808830619</c:v>
                </c:pt>
                <c:pt idx="137">
                  <c:v>1877.4970258517744</c:v>
                </c:pt>
                <c:pt idx="138">
                  <c:v>1867.5324546864254</c:v>
                </c:pt>
                <c:pt idx="139">
                  <c:v>1858.9356985165098</c:v>
                </c:pt>
                <c:pt idx="140">
                  <c:v>1850.8728994577741</c:v>
                </c:pt>
                <c:pt idx="141">
                  <c:v>1838.8034906060116</c:v>
                </c:pt>
                <c:pt idx="142">
                  <c:v>1829.8848071410766</c:v>
                </c:pt>
                <c:pt idx="143">
                  <c:v>1821.0238913292301</c:v>
                </c:pt>
                <c:pt idx="144">
                  <c:v>1809.6460767573878</c:v>
                </c:pt>
                <c:pt idx="145">
                  <c:v>1796.5782933254861</c:v>
                </c:pt>
                <c:pt idx="146">
                  <c:v>1784.8917250466473</c:v>
                </c:pt>
                <c:pt idx="147">
                  <c:v>1774.2901439811646</c:v>
                </c:pt>
                <c:pt idx="148">
                  <c:v>1763.2259077310753</c:v>
                </c:pt>
                <c:pt idx="149">
                  <c:v>1751.4608794570133</c:v>
                </c:pt>
                <c:pt idx="150">
                  <c:v>1743.8773135107044</c:v>
                </c:pt>
                <c:pt idx="151">
                  <c:v>1737.8709829883894</c:v>
                </c:pt>
                <c:pt idx="152">
                  <c:v>1733.6787821469302</c:v>
                </c:pt>
                <c:pt idx="153">
                  <c:v>1725.2125178604233</c:v>
                </c:pt>
                <c:pt idx="154">
                  <c:v>1714.6879718537505</c:v>
                </c:pt>
                <c:pt idx="155">
                  <c:v>1705.8138867214786</c:v>
                </c:pt>
                <c:pt idx="156">
                  <c:v>1695.1600549180134</c:v>
                </c:pt>
                <c:pt idx="157">
                  <c:v>1686.0854686674829</c:v>
                </c:pt>
                <c:pt idx="158">
                  <c:v>1676.3489418008614</c:v>
                </c:pt>
                <c:pt idx="159">
                  <c:v>1667.1014683536466</c:v>
                </c:pt>
                <c:pt idx="160">
                  <c:v>1656.3844734187294</c:v>
                </c:pt>
                <c:pt idx="161">
                  <c:v>1645.4741027544389</c:v>
                </c:pt>
                <c:pt idx="162">
                  <c:v>1634.2696342326824</c:v>
                </c:pt>
                <c:pt idx="163">
                  <c:v>1624.5493228879327</c:v>
                </c:pt>
                <c:pt idx="164">
                  <c:v>1616.1613355239158</c:v>
                </c:pt>
                <c:pt idx="165">
                  <c:v>1608.1316603863484</c:v>
                </c:pt>
                <c:pt idx="166">
                  <c:v>1601.1377872525163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148-5B4E-B7D1-18E61234CDF6}"/>
            </c:ext>
          </c:extLst>
        </c:ser>
        <c:ser>
          <c:idx val="5"/>
          <c:order val="5"/>
          <c:tx>
            <c:strRef>
              <c:f>Yangtze!$H$3</c:f>
              <c:strCache>
                <c:ptCount val="1"/>
                <c:pt idx="0">
                  <c:v>Fit Depth</c:v>
                </c:pt>
              </c:strCache>
            </c:strRef>
          </c:tx>
          <c:spPr>
            <a:ln w="28575"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Yangtze!$B$4:$B$170</c:f>
              <c:numCache>
                <c:formatCode>0</c:formatCode>
                <c:ptCount val="167"/>
                <c:pt idx="0">
                  <c:v>0</c:v>
                </c:pt>
                <c:pt idx="1">
                  <c:v>2565.0829450000001</c:v>
                </c:pt>
                <c:pt idx="2">
                  <c:v>5352.0098609999995</c:v>
                </c:pt>
                <c:pt idx="3">
                  <c:v>8373.185485</c:v>
                </c:pt>
                <c:pt idx="4">
                  <c:v>11662.31985</c:v>
                </c:pt>
                <c:pt idx="5">
                  <c:v>14399.292820000001</c:v>
                </c:pt>
                <c:pt idx="6">
                  <c:v>16420.16417</c:v>
                </c:pt>
                <c:pt idx="7">
                  <c:v>18521.366139999998</c:v>
                </c:pt>
                <c:pt idx="8">
                  <c:v>21530.339049999999</c:v>
                </c:pt>
                <c:pt idx="9">
                  <c:v>24787.62571</c:v>
                </c:pt>
                <c:pt idx="10">
                  <c:v>28115.565460000002</c:v>
                </c:pt>
                <c:pt idx="11">
                  <c:v>30443.805130000001</c:v>
                </c:pt>
                <c:pt idx="12">
                  <c:v>33972.953179999997</c:v>
                </c:pt>
                <c:pt idx="13">
                  <c:v>38595.730179999999</c:v>
                </c:pt>
                <c:pt idx="14">
                  <c:v>43253.937590000001</c:v>
                </c:pt>
                <c:pt idx="15">
                  <c:v>46621.37371</c:v>
                </c:pt>
                <c:pt idx="16">
                  <c:v>49751.335070000001</c:v>
                </c:pt>
                <c:pt idx="17">
                  <c:v>52556.35555</c:v>
                </c:pt>
                <c:pt idx="18">
                  <c:v>56521.514139999999</c:v>
                </c:pt>
                <c:pt idx="19">
                  <c:v>58984.302779999998</c:v>
                </c:pt>
                <c:pt idx="20">
                  <c:v>61357.055390000001</c:v>
                </c:pt>
                <c:pt idx="21">
                  <c:v>63852.616690000003</c:v>
                </c:pt>
                <c:pt idx="22">
                  <c:v>66207.046610000005</c:v>
                </c:pt>
                <c:pt idx="23">
                  <c:v>68772.278959999996</c:v>
                </c:pt>
                <c:pt idx="24">
                  <c:v>70906.957519999996</c:v>
                </c:pt>
                <c:pt idx="25">
                  <c:v>73497.167809999999</c:v>
                </c:pt>
                <c:pt idx="26">
                  <c:v>75577.288480000003</c:v>
                </c:pt>
                <c:pt idx="27">
                  <c:v>78203.936870000005</c:v>
                </c:pt>
                <c:pt idx="28">
                  <c:v>80423.119909999994</c:v>
                </c:pt>
                <c:pt idx="29">
                  <c:v>83769.778349999993</c:v>
                </c:pt>
                <c:pt idx="30">
                  <c:v>87740.056330000007</c:v>
                </c:pt>
                <c:pt idx="31">
                  <c:v>90937.372870000007</c:v>
                </c:pt>
                <c:pt idx="32">
                  <c:v>94114.849910000004</c:v>
                </c:pt>
                <c:pt idx="33">
                  <c:v>97204.760110000003</c:v>
                </c:pt>
                <c:pt idx="34">
                  <c:v>99718.225229999996</c:v>
                </c:pt>
                <c:pt idx="35">
                  <c:v>102406.027</c:v>
                </c:pt>
                <c:pt idx="36">
                  <c:v>105186.7588</c:v>
                </c:pt>
                <c:pt idx="37">
                  <c:v>108295.7114</c:v>
                </c:pt>
                <c:pt idx="38">
                  <c:v>111044.8397</c:v>
                </c:pt>
                <c:pt idx="39">
                  <c:v>114232.0716</c:v>
                </c:pt>
                <c:pt idx="40">
                  <c:v>117320.2448</c:v>
                </c:pt>
                <c:pt idx="41">
                  <c:v>120155.84050000001</c:v>
                </c:pt>
                <c:pt idx="42">
                  <c:v>121000</c:v>
                </c:pt>
                <c:pt idx="43">
                  <c:v>123600.0211</c:v>
                </c:pt>
                <c:pt idx="44">
                  <c:v>127054.8676</c:v>
                </c:pt>
                <c:pt idx="45">
                  <c:v>130742.0672</c:v>
                </c:pt>
                <c:pt idx="46">
                  <c:v>134202.788</c:v>
                </c:pt>
                <c:pt idx="47">
                  <c:v>137114.00930000001</c:v>
                </c:pt>
                <c:pt idx="48">
                  <c:v>140057.8279</c:v>
                </c:pt>
                <c:pt idx="49">
                  <c:v>142613.6306</c:v>
                </c:pt>
                <c:pt idx="50">
                  <c:v>146035.59589999999</c:v>
                </c:pt>
                <c:pt idx="51">
                  <c:v>150478.1048</c:v>
                </c:pt>
                <c:pt idx="52">
                  <c:v>153274.36730000001</c:v>
                </c:pt>
                <c:pt idx="53">
                  <c:v>156766.94620000001</c:v>
                </c:pt>
                <c:pt idx="54">
                  <c:v>159857.9725</c:v>
                </c:pt>
                <c:pt idx="55">
                  <c:v>162857.3775</c:v>
                </c:pt>
                <c:pt idx="56">
                  <c:v>166863.4994</c:v>
                </c:pt>
                <c:pt idx="57">
                  <c:v>170242.9779</c:v>
                </c:pt>
                <c:pt idx="58">
                  <c:v>173512.36110000001</c:v>
                </c:pt>
                <c:pt idx="59">
                  <c:v>177392.81539999999</c:v>
                </c:pt>
                <c:pt idx="60">
                  <c:v>181999.3144</c:v>
                </c:pt>
                <c:pt idx="61">
                  <c:v>185272.44649999999</c:v>
                </c:pt>
                <c:pt idx="62">
                  <c:v>188827.9932</c:v>
                </c:pt>
                <c:pt idx="63">
                  <c:v>191550.92749999999</c:v>
                </c:pt>
                <c:pt idx="64">
                  <c:v>194827.3365</c:v>
                </c:pt>
                <c:pt idx="65">
                  <c:v>197490.93179999999</c:v>
                </c:pt>
                <c:pt idx="66">
                  <c:v>200816.10649999999</c:v>
                </c:pt>
                <c:pt idx="67">
                  <c:v>204930.21520000001</c:v>
                </c:pt>
                <c:pt idx="68">
                  <c:v>207573.15479999999</c:v>
                </c:pt>
                <c:pt idx="69">
                  <c:v>210987.04680000001</c:v>
                </c:pt>
                <c:pt idx="70">
                  <c:v>213934.7684</c:v>
                </c:pt>
                <c:pt idx="71">
                  <c:v>216507.16209999999</c:v>
                </c:pt>
                <c:pt idx="72">
                  <c:v>219004.71909999999</c:v>
                </c:pt>
                <c:pt idx="73">
                  <c:v>222177.1262</c:v>
                </c:pt>
                <c:pt idx="74">
                  <c:v>224434.6624</c:v>
                </c:pt>
                <c:pt idx="75">
                  <c:v>226108.67860000001</c:v>
                </c:pt>
                <c:pt idx="76">
                  <c:v>228512.72159999999</c:v>
                </c:pt>
                <c:pt idx="77">
                  <c:v>231011.96599999999</c:v>
                </c:pt>
                <c:pt idx="78">
                  <c:v>232348.07320000001</c:v>
                </c:pt>
                <c:pt idx="79">
                  <c:v>234295.546</c:v>
                </c:pt>
                <c:pt idx="80">
                  <c:v>236750.8536</c:v>
                </c:pt>
                <c:pt idx="81">
                  <c:v>239979.54120000001</c:v>
                </c:pt>
                <c:pt idx="82">
                  <c:v>242694.01730000001</c:v>
                </c:pt>
                <c:pt idx="83">
                  <c:v>245823.61129999999</c:v>
                </c:pt>
                <c:pt idx="84">
                  <c:v>248641.17370000001</c:v>
                </c:pt>
                <c:pt idx="85">
                  <c:v>252149.84640000001</c:v>
                </c:pt>
                <c:pt idx="86">
                  <c:v>254536.77050000001</c:v>
                </c:pt>
                <c:pt idx="87">
                  <c:v>256711.46950000001</c:v>
                </c:pt>
                <c:pt idx="88">
                  <c:v>258769.36199999999</c:v>
                </c:pt>
                <c:pt idx="89">
                  <c:v>261264.9234</c:v>
                </c:pt>
                <c:pt idx="90">
                  <c:v>263301.0981</c:v>
                </c:pt>
                <c:pt idx="91">
                  <c:v>265463.6029</c:v>
                </c:pt>
                <c:pt idx="92">
                  <c:v>267829.07579999999</c:v>
                </c:pt>
                <c:pt idx="93">
                  <c:v>270636.14500000002</c:v>
                </c:pt>
                <c:pt idx="94">
                  <c:v>273236.39720000001</c:v>
                </c:pt>
                <c:pt idx="95">
                  <c:v>276245.11540000001</c:v>
                </c:pt>
                <c:pt idx="96">
                  <c:v>278794.61219999997</c:v>
                </c:pt>
                <c:pt idx="97">
                  <c:v>281151.97029999999</c:v>
                </c:pt>
                <c:pt idx="98">
                  <c:v>283450.55599999998</c:v>
                </c:pt>
                <c:pt idx="99">
                  <c:v>286041.9497</c:v>
                </c:pt>
                <c:pt idx="100">
                  <c:v>288261.13280000002</c:v>
                </c:pt>
                <c:pt idx="101">
                  <c:v>290696.53619999997</c:v>
                </c:pt>
                <c:pt idx="102">
                  <c:v>293837.25439999998</c:v>
                </c:pt>
                <c:pt idx="103">
                  <c:v>296606.3847</c:v>
                </c:pt>
                <c:pt idx="104">
                  <c:v>299148.2035</c:v>
                </c:pt>
                <c:pt idx="105">
                  <c:v>301496.27649999998</c:v>
                </c:pt>
                <c:pt idx="106">
                  <c:v>305139.98009999999</c:v>
                </c:pt>
                <c:pt idx="107">
                  <c:v>307880.73109999998</c:v>
                </c:pt>
                <c:pt idx="108">
                  <c:v>310462.04849999998</c:v>
                </c:pt>
                <c:pt idx="109">
                  <c:v>313824.0172</c:v>
                </c:pt>
                <c:pt idx="110">
                  <c:v>316369.30160000001</c:v>
                </c:pt>
                <c:pt idx="111">
                  <c:v>318837.68609999999</c:v>
                </c:pt>
                <c:pt idx="112">
                  <c:v>320727.02409999998</c:v>
                </c:pt>
                <c:pt idx="113">
                  <c:v>322793.83659999998</c:v>
                </c:pt>
                <c:pt idx="114">
                  <c:v>326521.1471</c:v>
                </c:pt>
                <c:pt idx="115">
                  <c:v>329471.07819999999</c:v>
                </c:pt>
                <c:pt idx="116">
                  <c:v>332068.38089999999</c:v>
                </c:pt>
                <c:pt idx="117">
                  <c:v>335064.71769999998</c:v>
                </c:pt>
                <c:pt idx="118">
                  <c:v>341638.7904</c:v>
                </c:pt>
                <c:pt idx="119">
                  <c:v>345461.93320000003</c:v>
                </c:pt>
                <c:pt idx="120">
                  <c:v>349565.40840000001</c:v>
                </c:pt>
                <c:pt idx="121">
                  <c:v>356456.8847</c:v>
                </c:pt>
                <c:pt idx="122">
                  <c:v>362496.69829999999</c:v>
                </c:pt>
                <c:pt idx="123">
                  <c:v>366356.95209999999</c:v>
                </c:pt>
                <c:pt idx="124">
                  <c:v>369297.64449999999</c:v>
                </c:pt>
                <c:pt idx="125">
                  <c:v>371804.6974</c:v>
                </c:pt>
                <c:pt idx="126">
                  <c:v>375529.23060000001</c:v>
                </c:pt>
                <c:pt idx="127">
                  <c:v>378665.0638</c:v>
                </c:pt>
                <c:pt idx="128">
                  <c:v>381537.18689999997</c:v>
                </c:pt>
                <c:pt idx="129">
                  <c:v>384207.82319999998</c:v>
                </c:pt>
                <c:pt idx="130">
                  <c:v>387957.58419999998</c:v>
                </c:pt>
                <c:pt idx="131">
                  <c:v>391890.52250000002</c:v>
                </c:pt>
                <c:pt idx="132">
                  <c:v>395886.87449999998</c:v>
                </c:pt>
                <c:pt idx="133">
                  <c:v>399198.5367</c:v>
                </c:pt>
                <c:pt idx="134">
                  <c:v>402579.48920000001</c:v>
                </c:pt>
                <c:pt idx="135">
                  <c:v>406603.4608</c:v>
                </c:pt>
                <c:pt idx="136">
                  <c:v>413612.39039999997</c:v>
                </c:pt>
                <c:pt idx="137">
                  <c:v>418781.99849999999</c:v>
                </c:pt>
                <c:pt idx="138">
                  <c:v>424103.5025</c:v>
                </c:pt>
                <c:pt idx="139">
                  <c:v>428717.40019999997</c:v>
                </c:pt>
                <c:pt idx="140">
                  <c:v>433064.15370000002</c:v>
                </c:pt>
                <c:pt idx="141">
                  <c:v>439606.43579999998</c:v>
                </c:pt>
                <c:pt idx="142">
                  <c:v>444468.50109999999</c:v>
                </c:pt>
                <c:pt idx="143">
                  <c:v>449322.59850000002</c:v>
                </c:pt>
                <c:pt idx="144">
                  <c:v>455590.23060000001</c:v>
                </c:pt>
                <c:pt idx="145">
                  <c:v>462837.61139999999</c:v>
                </c:pt>
                <c:pt idx="146">
                  <c:v>469363.76390000002</c:v>
                </c:pt>
                <c:pt idx="147">
                  <c:v>475321.09499999997</c:v>
                </c:pt>
                <c:pt idx="148">
                  <c:v>481576.48560000001</c:v>
                </c:pt>
                <c:pt idx="149">
                  <c:v>488271.29109999997</c:v>
                </c:pt>
                <c:pt idx="150">
                  <c:v>492610.54379999998</c:v>
                </c:pt>
                <c:pt idx="151">
                  <c:v>496060.728</c:v>
                </c:pt>
                <c:pt idx="152">
                  <c:v>498475.90460000001</c:v>
                </c:pt>
                <c:pt idx="153">
                  <c:v>503371.27740000002</c:v>
                </c:pt>
                <c:pt idx="154">
                  <c:v>509490.39559999999</c:v>
                </c:pt>
                <c:pt idx="155">
                  <c:v>514679.16930000001</c:v>
                </c:pt>
                <c:pt idx="156">
                  <c:v>520944.35499999998</c:v>
                </c:pt>
                <c:pt idx="157">
                  <c:v>526311.96759999997</c:v>
                </c:pt>
                <c:pt idx="158">
                  <c:v>532103.3395</c:v>
                </c:pt>
                <c:pt idx="159">
                  <c:v>537635.04830000002</c:v>
                </c:pt>
                <c:pt idx="160">
                  <c:v>544084.32010000001</c:v>
                </c:pt>
                <c:pt idx="161">
                  <c:v>550692.96799999999</c:v>
                </c:pt>
                <c:pt idx="162">
                  <c:v>557525.52139999997</c:v>
                </c:pt>
                <c:pt idx="163">
                  <c:v>563491.08149999997</c:v>
                </c:pt>
                <c:pt idx="164">
                  <c:v>568667.72759999998</c:v>
                </c:pt>
                <c:pt idx="165">
                  <c:v>573648.47329999995</c:v>
                </c:pt>
                <c:pt idx="166">
                  <c:v>578007.02549999999</c:v>
                </c:pt>
              </c:numCache>
            </c:numRef>
          </c:xVal>
          <c:yVal>
            <c:numRef>
              <c:f>Yangtze!$H$4:$H$170</c:f>
              <c:numCache>
                <c:formatCode>0.00</c:formatCode>
                <c:ptCount val="167"/>
                <c:pt idx="0">
                  <c:v>8.526315789473685</c:v>
                </c:pt>
                <c:pt idx="1">
                  <c:v>8.5955571167943905</c:v>
                </c:pt>
                <c:pt idx="2">
                  <c:v>8.6714243555954109</c:v>
                </c:pt>
                <c:pt idx="3">
                  <c:v>8.7544250477557757</c:v>
                </c:pt>
                <c:pt idx="4">
                  <c:v>8.8456909016385588</c:v>
                </c:pt>
                <c:pt idx="5">
                  <c:v>8.9223604107415575</c:v>
                </c:pt>
                <c:pt idx="6">
                  <c:v>8.9793962605903541</c:v>
                </c:pt>
                <c:pt idx="7">
                  <c:v>9.0390859730017841</c:v>
                </c:pt>
                <c:pt idx="8">
                  <c:v>9.1252547102396964</c:v>
                </c:pt>
                <c:pt idx="9">
                  <c:v>9.2194606334600593</c:v>
                </c:pt>
                <c:pt idx="10">
                  <c:v>9.31671445212001</c:v>
                </c:pt>
                <c:pt idx="11">
                  <c:v>9.3853628889940559</c:v>
                </c:pt>
                <c:pt idx="12">
                  <c:v>9.4903859460816093</c:v>
                </c:pt>
                <c:pt idx="13">
                  <c:v>9.6297340093144328</c:v>
                </c:pt>
                <c:pt idx="14">
                  <c:v>9.7722197978983054</c:v>
                </c:pt>
                <c:pt idx="15">
                  <c:v>9.8765344650752134</c:v>
                </c:pt>
                <c:pt idx="16">
                  <c:v>9.9744910120735106</c:v>
                </c:pt>
                <c:pt idx="17">
                  <c:v>10.063103280474815</c:v>
                </c:pt>
                <c:pt idx="18">
                  <c:v>10.189709582645916</c:v>
                </c:pt>
                <c:pt idx="19">
                  <c:v>10.269146315264754</c:v>
                </c:pt>
                <c:pt idx="20">
                  <c:v>10.346264624637977</c:v>
                </c:pt>
                <c:pt idx="21">
                  <c:v>10.427999370647708</c:v>
                </c:pt>
                <c:pt idx="22">
                  <c:v>10.50570364371907</c:v>
                </c:pt>
                <c:pt idx="23">
                  <c:v>10.591024364164552</c:v>
                </c:pt>
                <c:pt idx="24">
                  <c:v>10.662552672163908</c:v>
                </c:pt>
                <c:pt idx="25">
                  <c:v>10.749993850143907</c:v>
                </c:pt>
                <c:pt idx="26">
                  <c:v>10.820734141618212</c:v>
                </c:pt>
                <c:pt idx="27">
                  <c:v>10.910726044853451</c:v>
                </c:pt>
                <c:pt idx="28">
                  <c:v>10.987340761352161</c:v>
                </c:pt>
                <c:pt idx="29">
                  <c:v>11.103898876829236</c:v>
                </c:pt>
                <c:pt idx="30">
                  <c:v>11.243781174734456</c:v>
                </c:pt>
                <c:pt idx="31">
                  <c:v>11.357710131810459</c:v>
                </c:pt>
                <c:pt idx="32">
                  <c:v>11.472075806778266</c:v>
                </c:pt>
                <c:pt idx="33">
                  <c:v>11.584394051114932</c:v>
                </c:pt>
                <c:pt idx="34">
                  <c:v>11.676569094926485</c:v>
                </c:pt>
                <c:pt idx="35">
                  <c:v>11.77594913975849</c:v>
                </c:pt>
                <c:pt idx="36">
                  <c:v>11.879655512456802</c:v>
                </c:pt>
                <c:pt idx="37">
                  <c:v>11.996684499928719</c:v>
                </c:pt>
                <c:pt idx="38">
                  <c:v>12.101128860501573</c:v>
                </c:pt>
                <c:pt idx="39">
                  <c:v>12.223356305980182</c:v>
                </c:pt>
                <c:pt idx="40">
                  <c:v>12.342962417152405</c:v>
                </c:pt>
                <c:pt idx="41">
                  <c:v>12.453816516046892</c:v>
                </c:pt>
                <c:pt idx="42">
                  <c:v>12.487009795611643</c:v>
                </c:pt>
                <c:pt idx="43">
                  <c:v>12.438873186921811</c:v>
                </c:pt>
                <c:pt idx="44">
                  <c:v>12.374578331215433</c:v>
                </c:pt>
                <c:pt idx="45">
                  <c:v>12.306325939933435</c:v>
                </c:pt>
                <c:pt idx="46">
                  <c:v>12.2426083274406</c:v>
                </c:pt>
                <c:pt idx="47">
                  <c:v>12.189263473022692</c:v>
                </c:pt>
                <c:pt idx="48">
                  <c:v>12.1355576646086</c:v>
                </c:pt>
                <c:pt idx="49">
                  <c:v>12.089122594072217</c:v>
                </c:pt>
                <c:pt idx="50">
                  <c:v>12.027228741890362</c:v>
                </c:pt>
                <c:pt idx="51">
                  <c:v>11.947348582631509</c:v>
                </c:pt>
                <c:pt idx="52">
                  <c:v>11.897341646112505</c:v>
                </c:pt>
                <c:pt idx="53">
                  <c:v>11.835176020459638</c:v>
                </c:pt>
                <c:pt idx="54">
                  <c:v>11.780428776897722</c:v>
                </c:pt>
                <c:pt idx="55">
                  <c:v>11.727546412359388</c:v>
                </c:pt>
                <c:pt idx="56">
                  <c:v>11.657284760572646</c:v>
                </c:pt>
                <c:pt idx="57">
                  <c:v>11.598340971421658</c:v>
                </c:pt>
                <c:pt idx="58">
                  <c:v>11.541601081789263</c:v>
                </c:pt>
                <c:pt idx="59">
                  <c:v>11.474616236315232</c:v>
                </c:pt>
                <c:pt idx="60">
                  <c:v>11.395602819778379</c:v>
                </c:pt>
                <c:pt idx="61">
                  <c:v>11.339790971472807</c:v>
                </c:pt>
                <c:pt idx="62">
                  <c:v>11.279473226814932</c:v>
                </c:pt>
                <c:pt idx="63">
                  <c:v>11.233497286027189</c:v>
                </c:pt>
                <c:pt idx="64">
                  <c:v>11.178424430362833</c:v>
                </c:pt>
                <c:pt idx="65">
                  <c:v>11.133851335011075</c:v>
                </c:pt>
                <c:pt idx="66">
                  <c:v>11.078456596580439</c:v>
                </c:pt>
                <c:pt idx="67">
                  <c:v>11.010300153144721</c:v>
                </c:pt>
                <c:pt idx="68">
                  <c:v>10.96673722341969</c:v>
                </c:pt>
                <c:pt idx="69">
                  <c:v>10.910721883857079</c:v>
                </c:pt>
                <c:pt idx="70">
                  <c:v>10.862585725422955</c:v>
                </c:pt>
                <c:pt idx="71">
                  <c:v>10.820752215890494</c:v>
                </c:pt>
                <c:pt idx="72">
                  <c:v>10.780289887779661</c:v>
                </c:pt>
                <c:pt idx="73">
                  <c:v>10.729112548598421</c:v>
                </c:pt>
                <c:pt idx="74">
                  <c:v>10.692841954933304</c:v>
                </c:pt>
                <c:pt idx="75">
                  <c:v>10.666025651233792</c:v>
                </c:pt>
                <c:pt idx="76">
                  <c:v>10.627632540398174</c:v>
                </c:pt>
                <c:pt idx="77">
                  <c:v>10.587865550873572</c:v>
                </c:pt>
                <c:pt idx="78">
                  <c:v>10.566667015513243</c:v>
                </c:pt>
                <c:pt idx="79">
                  <c:v>10.535844611877208</c:v>
                </c:pt>
                <c:pt idx="80">
                  <c:v>10.49711287039012</c:v>
                </c:pt>
                <c:pt idx="81">
                  <c:v>10.446397929301888</c:v>
                </c:pt>
                <c:pt idx="82">
                  <c:v>10.403949660290703</c:v>
                </c:pt>
                <c:pt idx="83">
                  <c:v>10.355223910982483</c:v>
                </c:pt>
                <c:pt idx="84">
                  <c:v>10.311551528932172</c:v>
                </c:pt>
                <c:pt idx="85">
                  <c:v>10.257424300901656</c:v>
                </c:pt>
                <c:pt idx="86">
                  <c:v>10.220764428412302</c:v>
                </c:pt>
                <c:pt idx="87">
                  <c:v>10.187478119433402</c:v>
                </c:pt>
                <c:pt idx="88">
                  <c:v>10.156079503373931</c:v>
                </c:pt>
                <c:pt idx="89">
                  <c:v>10.118132891284212</c:v>
                </c:pt>
                <c:pt idx="90">
                  <c:v>10.087276607552649</c:v>
                </c:pt>
                <c:pt idx="91">
                  <c:v>10.054608943058447</c:v>
                </c:pt>
                <c:pt idx="92">
                  <c:v>10.018996303509372</c:v>
                </c:pt>
                <c:pt idx="93">
                  <c:v>9.9768989693950552</c:v>
                </c:pt>
                <c:pt idx="94">
                  <c:v>9.9380610796213436</c:v>
                </c:pt>
                <c:pt idx="95">
                  <c:v>9.8933108982262574</c:v>
                </c:pt>
                <c:pt idx="96">
                  <c:v>9.8555487034798031</c:v>
                </c:pt>
                <c:pt idx="97">
                  <c:v>9.8207606592868402</c:v>
                </c:pt>
                <c:pt idx="98">
                  <c:v>9.7869581761798319</c:v>
                </c:pt>
                <c:pt idx="99">
                  <c:v>9.7489892257217736</c:v>
                </c:pt>
                <c:pt idx="100">
                  <c:v>9.7165909906522341</c:v>
                </c:pt>
                <c:pt idx="101">
                  <c:v>9.6811600184849382</c:v>
                </c:pt>
                <c:pt idx="102">
                  <c:v>9.6356585898138558</c:v>
                </c:pt>
                <c:pt idx="103">
                  <c:v>9.5957180065063472</c:v>
                </c:pt>
                <c:pt idx="104">
                  <c:v>9.5592017992862193</c:v>
                </c:pt>
                <c:pt idx="105">
                  <c:v>9.5255924664361551</c:v>
                </c:pt>
                <c:pt idx="106">
                  <c:v>9.4736718298997094</c:v>
                </c:pt>
                <c:pt idx="107">
                  <c:v>9.4348043159635786</c:v>
                </c:pt>
                <c:pt idx="108">
                  <c:v>9.3983436121829733</c:v>
                </c:pt>
                <c:pt idx="109">
                  <c:v>9.3510675123661589</c:v>
                </c:pt>
                <c:pt idx="110">
                  <c:v>9.315433889535166</c:v>
                </c:pt>
                <c:pt idx="111">
                  <c:v>9.2810065548546543</c:v>
                </c:pt>
                <c:pt idx="112">
                  <c:v>9.2547413527737117</c:v>
                </c:pt>
                <c:pt idx="113">
                  <c:v>9.2260940594882754</c:v>
                </c:pt>
                <c:pt idx="114">
                  <c:v>9.1746552140004685</c:v>
                </c:pt>
                <c:pt idx="115">
                  <c:v>9.1341479990921801</c:v>
                </c:pt>
                <c:pt idx="116">
                  <c:v>9.0986310094061409</c:v>
                </c:pt>
                <c:pt idx="117">
                  <c:v>9.0578289262942846</c:v>
                </c:pt>
                <c:pt idx="118">
                  <c:v>8.968947641759911</c:v>
                </c:pt>
                <c:pt idx="119">
                  <c:v>8.9176604894962459</c:v>
                </c:pt>
                <c:pt idx="120">
                  <c:v>8.86293897555454</c:v>
                </c:pt>
                <c:pt idx="121">
                  <c:v>8.7717927852051503</c:v>
                </c:pt>
                <c:pt idx="122">
                  <c:v>8.6926816984372106</c:v>
                </c:pt>
                <c:pt idx="123">
                  <c:v>8.6424932075624898</c:v>
                </c:pt>
                <c:pt idx="124">
                  <c:v>8.6044547925590553</c:v>
                </c:pt>
                <c:pt idx="125">
                  <c:v>8.5721578232678954</c:v>
                </c:pt>
                <c:pt idx="126">
                  <c:v>8.52440042338959</c:v>
                </c:pt>
                <c:pt idx="127">
                  <c:v>8.4843979312156748</c:v>
                </c:pt>
                <c:pt idx="128">
                  <c:v>8.4479242024771253</c:v>
                </c:pt>
                <c:pt idx="129">
                  <c:v>8.4141498972556636</c:v>
                </c:pt>
                <c:pt idx="130">
                  <c:v>8.3669561688785858</c:v>
                </c:pt>
                <c:pt idx="131">
                  <c:v>8.3177413970529503</c:v>
                </c:pt>
                <c:pt idx="132">
                  <c:v>8.2680296115599621</c:v>
                </c:pt>
                <c:pt idx="133">
                  <c:v>8.2270600720637717</c:v>
                </c:pt>
                <c:pt idx="134">
                  <c:v>8.185442741946213</c:v>
                </c:pt>
                <c:pt idx="135">
                  <c:v>8.1361845679266143</c:v>
                </c:pt>
                <c:pt idx="136">
                  <c:v>8.0510937311825028</c:v>
                </c:pt>
                <c:pt idx="137">
                  <c:v>7.988903667453962</c:v>
                </c:pt>
                <c:pt idx="138">
                  <c:v>7.9253880295107209</c:v>
                </c:pt>
                <c:pt idx="139">
                  <c:v>7.8707270035754959</c:v>
                </c:pt>
                <c:pt idx="140">
                  <c:v>7.8195757758954931</c:v>
                </c:pt>
                <c:pt idx="141">
                  <c:v>7.7432142666752792</c:v>
                </c:pt>
                <c:pt idx="142">
                  <c:v>7.6869476748613428</c:v>
                </c:pt>
                <c:pt idx="143">
                  <c:v>7.6311811542417152</c:v>
                </c:pt>
                <c:pt idx="144">
                  <c:v>7.5597731953701199</c:v>
                </c:pt>
                <c:pt idx="145">
                  <c:v>7.4780354560793825</c:v>
                </c:pt>
                <c:pt idx="146">
                  <c:v>7.4051883964021572</c:v>
                </c:pt>
                <c:pt idx="147">
                  <c:v>7.3393104386775629</c:v>
                </c:pt>
                <c:pt idx="148">
                  <c:v>7.2707671351289926</c:v>
                </c:pt>
                <c:pt idx="149">
                  <c:v>7.1981179669887494</c:v>
                </c:pt>
                <c:pt idx="150">
                  <c:v>7.1514184334324593</c:v>
                </c:pt>
                <c:pt idx="151">
                  <c:v>7.1145034720574651</c:v>
                </c:pt>
                <c:pt idx="152">
                  <c:v>7.0887759291559229</c:v>
                </c:pt>
                <c:pt idx="153">
                  <c:v>7.0369132761564339</c:v>
                </c:pt>
                <c:pt idx="154">
                  <c:v>6.9726192385054677</c:v>
                </c:pt>
                <c:pt idx="155">
                  <c:v>6.9185608688965567</c:v>
                </c:pt>
                <c:pt idx="156">
                  <c:v>6.8538463287136064</c:v>
                </c:pt>
                <c:pt idx="157">
                  <c:v>6.7988846973124053</c:v>
                </c:pt>
                <c:pt idx="158">
                  <c:v>6.7400781902147582</c:v>
                </c:pt>
                <c:pt idx="159">
                  <c:v>6.6843833507304851</c:v>
                </c:pt>
                <c:pt idx="160">
                  <c:v>6.6200310143097765</c:v>
                </c:pt>
                <c:pt idx="161">
                  <c:v>6.5547310264249914</c:v>
                </c:pt>
                <c:pt idx="162">
                  <c:v>6.4878957783569637</c:v>
                </c:pt>
                <c:pt idx="163">
                  <c:v>6.4300988589844339</c:v>
                </c:pt>
                <c:pt idx="164">
                  <c:v>6.380362689525934</c:v>
                </c:pt>
                <c:pt idx="165">
                  <c:v>6.3328718691568113</c:v>
                </c:pt>
                <c:pt idx="166">
                  <c:v>6.2916036893616356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C148-5B4E-B7D1-18E61234CD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40621912"/>
        <c:axId val="2140627688"/>
      </c:scatterChart>
      <c:valAx>
        <c:axId val="21406219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Distance,</a:t>
                </a:r>
                <a:r>
                  <a:rPr lang="en-US" baseline="0"/>
                  <a:t> x (m)</a:t>
                </a:r>
                <a:endParaRPr lang="en-US"/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2140627688"/>
        <c:crosses val="autoZero"/>
        <c:crossBetween val="midCat"/>
      </c:valAx>
      <c:valAx>
        <c:axId val="2140627688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Characteristic</a:t>
                </a:r>
              </a:p>
            </c:rich>
          </c:tx>
          <c:layout>
            <c:manualLayout>
              <c:xMode val="edge"/>
              <c:yMode val="edge"/>
              <c:x val="1.3429254566097599E-2"/>
              <c:y val="0.38095150223435997"/>
            </c:manualLayout>
          </c:layout>
          <c:overlay val="0"/>
        </c:title>
        <c:numFmt formatCode="0" sourceLinked="1"/>
        <c:majorTickMark val="none"/>
        <c:minorTickMark val="none"/>
        <c:tickLblPos val="nextTo"/>
        <c:crossAx val="2140621912"/>
        <c:crosses val="autoZero"/>
        <c:crossBetween val="midCat"/>
      </c:valAx>
    </c:plotArea>
    <c:legend>
      <c:legendPos val="r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0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1.xml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2.xml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285749</xdr:colOff>
      <xdr:row>16</xdr:row>
      <xdr:rowOff>71436</xdr:rowOff>
    </xdr:from>
    <xdr:to>
      <xdr:col>19</xdr:col>
      <xdr:colOff>485774</xdr:colOff>
      <xdr:row>31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200024</xdr:colOff>
      <xdr:row>16</xdr:row>
      <xdr:rowOff>71436</xdr:rowOff>
    </xdr:from>
    <xdr:to>
      <xdr:col>19</xdr:col>
      <xdr:colOff>400049</xdr:colOff>
      <xdr:row>32</xdr:row>
      <xdr:rowOff>180975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285750</xdr:colOff>
      <xdr:row>15</xdr:row>
      <xdr:rowOff>138111</xdr:rowOff>
    </xdr:from>
    <xdr:to>
      <xdr:col>18</xdr:col>
      <xdr:colOff>85726</xdr:colOff>
      <xdr:row>31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285749</xdr:colOff>
      <xdr:row>15</xdr:row>
      <xdr:rowOff>138111</xdr:rowOff>
    </xdr:from>
    <xdr:to>
      <xdr:col>19</xdr:col>
      <xdr:colOff>485774</xdr:colOff>
      <xdr:row>30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295274</xdr:colOff>
      <xdr:row>19</xdr:row>
      <xdr:rowOff>90486</xdr:rowOff>
    </xdr:from>
    <xdr:to>
      <xdr:col>19</xdr:col>
      <xdr:colOff>495299</xdr:colOff>
      <xdr:row>35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285749</xdr:colOff>
      <xdr:row>16</xdr:row>
      <xdr:rowOff>71436</xdr:rowOff>
    </xdr:from>
    <xdr:to>
      <xdr:col>19</xdr:col>
      <xdr:colOff>485774</xdr:colOff>
      <xdr:row>31</xdr:row>
      <xdr:rowOff>28575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285750</xdr:colOff>
      <xdr:row>16</xdr:row>
      <xdr:rowOff>71436</xdr:rowOff>
    </xdr:from>
    <xdr:to>
      <xdr:col>18</xdr:col>
      <xdr:colOff>66676</xdr:colOff>
      <xdr:row>31</xdr:row>
      <xdr:rowOff>28575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352425</xdr:colOff>
      <xdr:row>16</xdr:row>
      <xdr:rowOff>161925</xdr:rowOff>
    </xdr:from>
    <xdr:to>
      <xdr:col>19</xdr:col>
      <xdr:colOff>552450</xdr:colOff>
      <xdr:row>31</xdr:row>
      <xdr:rowOff>119064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285749</xdr:colOff>
      <xdr:row>16</xdr:row>
      <xdr:rowOff>71436</xdr:rowOff>
    </xdr:from>
    <xdr:to>
      <xdr:col>19</xdr:col>
      <xdr:colOff>485774</xdr:colOff>
      <xdr:row>36</xdr:row>
      <xdr:rowOff>28575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38100</xdr:colOff>
      <xdr:row>15</xdr:row>
      <xdr:rowOff>38100</xdr:rowOff>
    </xdr:from>
    <xdr:to>
      <xdr:col>18</xdr:col>
      <xdr:colOff>123825</xdr:colOff>
      <xdr:row>29</xdr:row>
      <xdr:rowOff>185739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19050</xdr:colOff>
      <xdr:row>16</xdr:row>
      <xdr:rowOff>114300</xdr:rowOff>
    </xdr:from>
    <xdr:to>
      <xdr:col>18</xdr:col>
      <xdr:colOff>9525</xdr:colOff>
      <xdr:row>31</xdr:row>
      <xdr:rowOff>71439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600075</xdr:colOff>
      <xdr:row>14</xdr:row>
      <xdr:rowOff>142875</xdr:rowOff>
    </xdr:from>
    <xdr:to>
      <xdr:col>18</xdr:col>
      <xdr:colOff>76200</xdr:colOff>
      <xdr:row>29</xdr:row>
      <xdr:rowOff>100014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600075</xdr:colOff>
      <xdr:row>15</xdr:row>
      <xdr:rowOff>9525</xdr:rowOff>
    </xdr:from>
    <xdr:to>
      <xdr:col>18</xdr:col>
      <xdr:colOff>76200</xdr:colOff>
      <xdr:row>29</xdr:row>
      <xdr:rowOff>157164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361951</xdr:colOff>
      <xdr:row>15</xdr:row>
      <xdr:rowOff>9525</xdr:rowOff>
    </xdr:from>
    <xdr:to>
      <xdr:col>18</xdr:col>
      <xdr:colOff>590551</xdr:colOff>
      <xdr:row>33</xdr:row>
      <xdr:rowOff>66675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14</xdr:row>
      <xdr:rowOff>171450</xdr:rowOff>
    </xdr:from>
    <xdr:to>
      <xdr:col>18</xdr:col>
      <xdr:colOff>95250</xdr:colOff>
      <xdr:row>29</xdr:row>
      <xdr:rowOff>128589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561975</xdr:colOff>
      <xdr:row>15</xdr:row>
      <xdr:rowOff>38100</xdr:rowOff>
    </xdr:from>
    <xdr:to>
      <xdr:col>18</xdr:col>
      <xdr:colOff>38100</xdr:colOff>
      <xdr:row>29</xdr:row>
      <xdr:rowOff>185739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15</xdr:row>
      <xdr:rowOff>38100</xdr:rowOff>
    </xdr:from>
    <xdr:to>
      <xdr:col>18</xdr:col>
      <xdr:colOff>85725</xdr:colOff>
      <xdr:row>29</xdr:row>
      <xdr:rowOff>185739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14</xdr:row>
      <xdr:rowOff>161925</xdr:rowOff>
    </xdr:from>
    <xdr:to>
      <xdr:col>18</xdr:col>
      <xdr:colOff>95250</xdr:colOff>
      <xdr:row>29</xdr:row>
      <xdr:rowOff>119064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600075</xdr:colOff>
      <xdr:row>14</xdr:row>
      <xdr:rowOff>161925</xdr:rowOff>
    </xdr:from>
    <xdr:to>
      <xdr:col>18</xdr:col>
      <xdr:colOff>76200</xdr:colOff>
      <xdr:row>29</xdr:row>
      <xdr:rowOff>119064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15</xdr:row>
      <xdr:rowOff>28575</xdr:rowOff>
    </xdr:from>
    <xdr:to>
      <xdr:col>18</xdr:col>
      <xdr:colOff>85725</xdr:colOff>
      <xdr:row>30</xdr:row>
      <xdr:rowOff>176214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295275</xdr:colOff>
      <xdr:row>15</xdr:row>
      <xdr:rowOff>104775</xdr:rowOff>
    </xdr:from>
    <xdr:to>
      <xdr:col>17</xdr:col>
      <xdr:colOff>95250</xdr:colOff>
      <xdr:row>30</xdr:row>
      <xdr:rowOff>61914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295275</xdr:colOff>
      <xdr:row>16</xdr:row>
      <xdr:rowOff>104775</xdr:rowOff>
    </xdr:from>
    <xdr:to>
      <xdr:col>17</xdr:col>
      <xdr:colOff>95250</xdr:colOff>
      <xdr:row>31</xdr:row>
      <xdr:rowOff>61914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15</xdr:row>
      <xdr:rowOff>0</xdr:rowOff>
    </xdr:from>
    <xdr:to>
      <xdr:col>18</xdr:col>
      <xdr:colOff>85725</xdr:colOff>
      <xdr:row>29</xdr:row>
      <xdr:rowOff>147639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14</xdr:row>
      <xdr:rowOff>180975</xdr:rowOff>
    </xdr:from>
    <xdr:to>
      <xdr:col>18</xdr:col>
      <xdr:colOff>85725</xdr:colOff>
      <xdr:row>29</xdr:row>
      <xdr:rowOff>104775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409575</xdr:colOff>
      <xdr:row>15</xdr:row>
      <xdr:rowOff>114300</xdr:rowOff>
    </xdr:from>
    <xdr:to>
      <xdr:col>17</xdr:col>
      <xdr:colOff>495300</xdr:colOff>
      <xdr:row>30</xdr:row>
      <xdr:rowOff>71439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8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15</xdr:row>
      <xdr:rowOff>0</xdr:rowOff>
    </xdr:from>
    <xdr:to>
      <xdr:col>18</xdr:col>
      <xdr:colOff>85725</xdr:colOff>
      <xdr:row>29</xdr:row>
      <xdr:rowOff>147639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15</xdr:row>
      <xdr:rowOff>47625</xdr:rowOff>
    </xdr:from>
    <xdr:to>
      <xdr:col>18</xdr:col>
      <xdr:colOff>85725</xdr:colOff>
      <xdr:row>30</xdr:row>
      <xdr:rowOff>4764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A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514350</xdr:colOff>
      <xdr:row>15</xdr:row>
      <xdr:rowOff>0</xdr:rowOff>
    </xdr:from>
    <xdr:to>
      <xdr:col>17</xdr:col>
      <xdr:colOff>600075</xdr:colOff>
      <xdr:row>29</xdr:row>
      <xdr:rowOff>147639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B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14</xdr:row>
      <xdr:rowOff>180975</xdr:rowOff>
    </xdr:from>
    <xdr:to>
      <xdr:col>18</xdr:col>
      <xdr:colOff>85725</xdr:colOff>
      <xdr:row>29</xdr:row>
      <xdr:rowOff>138114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66675</xdr:colOff>
      <xdr:row>14</xdr:row>
      <xdr:rowOff>152400</xdr:rowOff>
    </xdr:from>
    <xdr:to>
      <xdr:col>18</xdr:col>
      <xdr:colOff>152400</xdr:colOff>
      <xdr:row>29</xdr:row>
      <xdr:rowOff>109539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D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19050</xdr:colOff>
      <xdr:row>16</xdr:row>
      <xdr:rowOff>47625</xdr:rowOff>
    </xdr:from>
    <xdr:to>
      <xdr:col>18</xdr:col>
      <xdr:colOff>104775</xdr:colOff>
      <xdr:row>30</xdr:row>
      <xdr:rowOff>4764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E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590550</xdr:colOff>
      <xdr:row>16</xdr:row>
      <xdr:rowOff>171450</xdr:rowOff>
    </xdr:from>
    <xdr:to>
      <xdr:col>18</xdr:col>
      <xdr:colOff>66675</xdr:colOff>
      <xdr:row>31</xdr:row>
      <xdr:rowOff>128589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F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485775</xdr:colOff>
      <xdr:row>16</xdr:row>
      <xdr:rowOff>138111</xdr:rowOff>
    </xdr:from>
    <xdr:to>
      <xdr:col>19</xdr:col>
      <xdr:colOff>476251</xdr:colOff>
      <xdr:row>36</xdr:row>
      <xdr:rowOff>104775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savenije/Documents/MYDOCS/SAL/Salnst/Gambia2/GambiaGe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mbia_X-sec (2)"/>
    </sheetNames>
    <sheetDataSet>
      <sheetData sheetId="0">
        <row r="3">
          <cell r="C3" t="str">
            <v>Area, A (m2)</v>
          </cell>
          <cell r="D3" t="str">
            <v>Width, B (m)</v>
          </cell>
        </row>
        <row r="4">
          <cell r="B4">
            <v>0</v>
          </cell>
          <cell r="C4">
            <v>91816</v>
          </cell>
          <cell r="D4">
            <v>16970</v>
          </cell>
          <cell r="E4">
            <v>5.4104890984089566</v>
          </cell>
          <cell r="F4">
            <v>100000</v>
          </cell>
          <cell r="G4">
            <v>14000</v>
          </cell>
          <cell r="H4">
            <v>7.1428571428571432</v>
          </cell>
        </row>
        <row r="5">
          <cell r="B5">
            <v>14073</v>
          </cell>
          <cell r="C5">
            <v>66251</v>
          </cell>
          <cell r="D5">
            <v>4655</v>
          </cell>
          <cell r="E5">
            <v>14.232223415682062</v>
          </cell>
          <cell r="F5">
            <v>70340.320676729185</v>
          </cell>
          <cell r="G5">
            <v>9847.6448947420849</v>
          </cell>
          <cell r="H5">
            <v>7.1428571428571432</v>
          </cell>
        </row>
        <row r="6">
          <cell r="B6">
            <v>23761</v>
          </cell>
          <cell r="C6">
            <v>55713</v>
          </cell>
          <cell r="D6">
            <v>6054</v>
          </cell>
          <cell r="E6">
            <v>9.2026759167492571</v>
          </cell>
          <cell r="F6">
            <v>55210.060161935726</v>
          </cell>
          <cell r="G6">
            <v>7729.408422671002</v>
          </cell>
          <cell r="H6">
            <v>7.1428571428571423</v>
          </cell>
        </row>
        <row r="7">
          <cell r="B7">
            <v>33000</v>
          </cell>
          <cell r="F7">
            <v>43823.499246494925</v>
          </cell>
          <cell r="G7">
            <v>6135.2898945092893</v>
          </cell>
          <cell r="H7">
            <v>7.1428571428571432</v>
          </cell>
        </row>
        <row r="8">
          <cell r="B8">
            <v>33283</v>
          </cell>
          <cell r="C8">
            <v>53504</v>
          </cell>
          <cell r="D8">
            <v>6393</v>
          </cell>
          <cell r="E8">
            <v>8.369153761927107</v>
          </cell>
          <cell r="F8">
            <v>43514.542213581939</v>
          </cell>
          <cell r="G8">
            <v>6092.0359099014722</v>
          </cell>
          <cell r="H8">
            <v>7.1428571428571423</v>
          </cell>
        </row>
        <row r="9">
          <cell r="B9">
            <v>42732</v>
          </cell>
          <cell r="C9">
            <v>39399</v>
          </cell>
          <cell r="D9">
            <v>5479</v>
          </cell>
          <cell r="E9">
            <v>7.1909107501368865</v>
          </cell>
          <cell r="F9">
            <v>34359.212782661234</v>
          </cell>
          <cell r="G9">
            <v>4810.2897895725728</v>
          </cell>
          <cell r="H9">
            <v>7.1428571428571432</v>
          </cell>
        </row>
        <row r="10">
          <cell r="B10">
            <v>51410</v>
          </cell>
          <cell r="C10">
            <v>30141</v>
          </cell>
          <cell r="D10">
            <v>4191</v>
          </cell>
          <cell r="E10">
            <v>7.1918396564065858</v>
          </cell>
          <cell r="F10">
            <v>27658.142963067574</v>
          </cell>
          <cell r="G10">
            <v>3872.1400148294601</v>
          </cell>
          <cell r="H10">
            <v>7.1428571428571432</v>
          </cell>
        </row>
        <row r="11">
          <cell r="B11">
            <v>60792</v>
          </cell>
          <cell r="C11">
            <v>20573</v>
          </cell>
          <cell r="D11">
            <v>2972</v>
          </cell>
          <cell r="E11">
            <v>6.9222745625841187</v>
          </cell>
          <cell r="F11">
            <v>21875.563370413456</v>
          </cell>
          <cell r="G11">
            <v>3062.5788718578838</v>
          </cell>
          <cell r="H11">
            <v>7.1428571428571432</v>
          </cell>
        </row>
        <row r="12">
          <cell r="B12">
            <v>69410</v>
          </cell>
          <cell r="C12">
            <v>17973</v>
          </cell>
          <cell r="D12">
            <v>1916</v>
          </cell>
          <cell r="E12">
            <v>9.3804801670146141</v>
          </cell>
          <cell r="F12">
            <v>17635.610574831535</v>
          </cell>
          <cell r="G12">
            <v>2468.985480476415</v>
          </cell>
          <cell r="H12">
            <v>7.1428571428571423</v>
          </cell>
        </row>
        <row r="13">
          <cell r="B13">
            <v>75000</v>
          </cell>
          <cell r="F13">
            <v>15335.496684492848</v>
          </cell>
          <cell r="G13">
            <v>2146.9695358289987</v>
          </cell>
          <cell r="H13">
            <v>7.1428571428571432</v>
          </cell>
        </row>
        <row r="14">
          <cell r="B14">
            <v>79065</v>
          </cell>
          <cell r="C14">
            <v>19345</v>
          </cell>
          <cell r="D14">
            <v>2957</v>
          </cell>
          <cell r="E14">
            <v>6.5421034832600613</v>
          </cell>
          <cell r="F14">
            <v>14824.707077265206</v>
          </cell>
          <cell r="G14">
            <v>2075.4589908171288</v>
          </cell>
          <cell r="H14">
            <v>7.1428571428571432</v>
          </cell>
        </row>
        <row r="15">
          <cell r="B15">
            <v>89098</v>
          </cell>
          <cell r="C15">
            <v>12954</v>
          </cell>
          <cell r="D15">
            <v>1669</v>
          </cell>
          <cell r="E15">
            <v>7.7615338526063509</v>
          </cell>
          <cell r="F15">
            <v>13635.638628685912</v>
          </cell>
          <cell r="G15">
            <v>1908.9894080160277</v>
          </cell>
          <cell r="H15">
            <v>7.1428571428571432</v>
          </cell>
        </row>
        <row r="16">
          <cell r="B16">
            <v>98594</v>
          </cell>
          <cell r="C16">
            <v>14476</v>
          </cell>
          <cell r="D16">
            <v>1634</v>
          </cell>
          <cell r="E16">
            <v>8.8592411260709909</v>
          </cell>
          <cell r="F16">
            <v>12598.194616940249</v>
          </cell>
          <cell r="G16">
            <v>1763.7472463716349</v>
          </cell>
          <cell r="H16">
            <v>7.1428571428571423</v>
          </cell>
        </row>
        <row r="17">
          <cell r="B17">
            <v>108767</v>
          </cell>
          <cell r="C17">
            <v>12173</v>
          </cell>
          <cell r="D17">
            <v>1374</v>
          </cell>
          <cell r="E17">
            <v>8.8595342066957787</v>
          </cell>
          <cell r="F17">
            <v>11574.200419084249</v>
          </cell>
          <cell r="G17">
            <v>1620.3880586717949</v>
          </cell>
          <cell r="H17">
            <v>7.1428571428571432</v>
          </cell>
        </row>
        <row r="18">
          <cell r="B18">
            <v>116854</v>
          </cell>
          <cell r="C18">
            <v>10635</v>
          </cell>
          <cell r="D18">
            <v>1565</v>
          </cell>
          <cell r="E18">
            <v>6.7955271565495208</v>
          </cell>
          <cell r="F18">
            <v>10819.898067818234</v>
          </cell>
          <cell r="G18">
            <v>1514.7857294945527</v>
          </cell>
          <cell r="H18">
            <v>7.1428571428571432</v>
          </cell>
        </row>
        <row r="19">
          <cell r="B19">
            <v>127685</v>
          </cell>
          <cell r="C19">
            <v>8938</v>
          </cell>
          <cell r="D19">
            <v>1068</v>
          </cell>
          <cell r="E19">
            <v>8.368913857677903</v>
          </cell>
          <cell r="F19">
            <v>9886.0880296527193</v>
          </cell>
          <cell r="G19">
            <v>1384.0523241513808</v>
          </cell>
          <cell r="H19">
            <v>7.1428571428571423</v>
          </cell>
        </row>
        <row r="20">
          <cell r="B20">
            <v>132987</v>
          </cell>
          <cell r="C20">
            <v>14622</v>
          </cell>
          <cell r="D20">
            <v>1814</v>
          </cell>
          <cell r="E20">
            <v>8.0606394707828013</v>
          </cell>
          <cell r="F20">
            <v>9458.7967921878007</v>
          </cell>
          <cell r="G20">
            <v>1324.2315509062921</v>
          </cell>
          <cell r="H20">
            <v>7.1428571428571432</v>
          </cell>
        </row>
        <row r="21">
          <cell r="B21">
            <v>143539</v>
          </cell>
          <cell r="C21">
            <v>6958</v>
          </cell>
          <cell r="D21">
            <v>558</v>
          </cell>
          <cell r="E21">
            <v>12.469534050179211</v>
          </cell>
          <cell r="F21">
            <v>8662.5735288138676</v>
          </cell>
          <cell r="G21">
            <v>1212.7602940339414</v>
          </cell>
          <cell r="H21">
            <v>7.1428571428571432</v>
          </cell>
        </row>
        <row r="22">
          <cell r="B22">
            <v>151028</v>
          </cell>
          <cell r="C22">
            <v>8555</v>
          </cell>
          <cell r="D22">
            <v>930</v>
          </cell>
          <cell r="E22">
            <v>9.198924731182796</v>
          </cell>
          <cell r="F22">
            <v>8138.4807237577743</v>
          </cell>
          <cell r="G22">
            <v>1139.3873013260884</v>
          </cell>
          <cell r="H22">
            <v>7.1428571428571432</v>
          </cell>
        </row>
        <row r="23">
          <cell r="B23">
            <v>155280</v>
          </cell>
          <cell r="C23">
            <v>7341</v>
          </cell>
          <cell r="D23">
            <v>635</v>
          </cell>
          <cell r="E23">
            <v>11.560629921259842</v>
          </cell>
          <cell r="F23">
            <v>7855.1564282309546</v>
          </cell>
          <cell r="G23">
            <v>1099.7218999523336</v>
          </cell>
          <cell r="H23">
            <v>7.1428571428571432</v>
          </cell>
        </row>
        <row r="24">
          <cell r="B24">
            <v>161174</v>
          </cell>
          <cell r="C24">
            <v>7907</v>
          </cell>
          <cell r="D24">
            <v>724</v>
          </cell>
          <cell r="E24">
            <v>10.921270718232044</v>
          </cell>
          <cell r="F24">
            <v>7478.659160657603</v>
          </cell>
          <cell r="G24">
            <v>1047.0122824920645</v>
          </cell>
          <cell r="H24">
            <v>7.1428571428571423</v>
          </cell>
        </row>
        <row r="25">
          <cell r="B25">
            <v>166908</v>
          </cell>
          <cell r="C25">
            <v>6913</v>
          </cell>
          <cell r="D25">
            <v>524</v>
          </cell>
          <cell r="E25">
            <v>13.192748091603054</v>
          </cell>
          <cell r="F25">
            <v>7129.7073306431048</v>
          </cell>
          <cell r="G25">
            <v>998.1590262900346</v>
          </cell>
          <cell r="H25">
            <v>7.1428571428571432</v>
          </cell>
        </row>
        <row r="26">
          <cell r="B26">
            <v>173380</v>
          </cell>
          <cell r="C26">
            <v>4904</v>
          </cell>
          <cell r="D26">
            <v>386</v>
          </cell>
          <cell r="E26">
            <v>12.704663212435234</v>
          </cell>
          <cell r="F26">
            <v>6755.3639775994307</v>
          </cell>
          <cell r="G26">
            <v>945.75095686392035</v>
          </cell>
          <cell r="H26">
            <v>7.1428571428571423</v>
          </cell>
        </row>
        <row r="27">
          <cell r="B27">
            <v>180085</v>
          </cell>
          <cell r="C27">
            <v>7021</v>
          </cell>
          <cell r="D27">
            <v>553</v>
          </cell>
          <cell r="E27">
            <v>12.69620253164557</v>
          </cell>
          <cell r="F27">
            <v>6388.2595005358444</v>
          </cell>
          <cell r="G27">
            <v>894.35633007501826</v>
          </cell>
          <cell r="H27">
            <v>7.1428571428571423</v>
          </cell>
        </row>
        <row r="28">
          <cell r="B28">
            <v>188085</v>
          </cell>
          <cell r="C28">
            <v>6372</v>
          </cell>
          <cell r="D28">
            <v>492</v>
          </cell>
          <cell r="E28">
            <v>12.951219512195122</v>
          </cell>
          <cell r="F28">
            <v>5976.2613849458767</v>
          </cell>
          <cell r="G28">
            <v>836.67659389242272</v>
          </cell>
          <cell r="H28">
            <v>7.1428571428571432</v>
          </cell>
        </row>
        <row r="29">
          <cell r="B29">
            <v>196265</v>
          </cell>
          <cell r="C29">
            <v>6859</v>
          </cell>
          <cell r="D29">
            <v>731</v>
          </cell>
          <cell r="E29">
            <v>9.3830369357045136</v>
          </cell>
          <cell r="F29">
            <v>5582.4543051314977</v>
          </cell>
          <cell r="G29">
            <v>781.5436027184096</v>
          </cell>
          <cell r="H29">
            <v>7.1428571428571432</v>
          </cell>
        </row>
        <row r="30">
          <cell r="B30">
            <v>205016</v>
          </cell>
          <cell r="C30">
            <v>7109</v>
          </cell>
          <cell r="D30">
            <v>689</v>
          </cell>
          <cell r="E30">
            <v>10.317851959361393</v>
          </cell>
          <cell r="F30">
            <v>5189.8433792886781</v>
          </cell>
          <cell r="G30">
            <v>726.57807310041494</v>
          </cell>
          <cell r="H30">
            <v>7.1428571428571423</v>
          </cell>
        </row>
        <row r="31">
          <cell r="B31">
            <v>214305</v>
          </cell>
          <cell r="C31">
            <v>5756</v>
          </cell>
          <cell r="D31">
            <v>375</v>
          </cell>
          <cell r="E31">
            <v>15.349333333333334</v>
          </cell>
          <cell r="F31">
            <v>4803.2615943794381</v>
          </cell>
          <cell r="G31">
            <v>672.45662321312136</v>
          </cell>
          <cell r="H31">
            <v>7.1428571428571423</v>
          </cell>
        </row>
        <row r="32">
          <cell r="B32">
            <v>223230</v>
          </cell>
          <cell r="C32">
            <v>6683</v>
          </cell>
          <cell r="D32">
            <v>578</v>
          </cell>
          <cell r="E32">
            <v>11.562283737024222</v>
          </cell>
          <cell r="F32">
            <v>4458.9806495103185</v>
          </cell>
          <cell r="G32">
            <v>624.25729093144457</v>
          </cell>
          <cell r="H32">
            <v>7.1428571428571432</v>
          </cell>
        </row>
        <row r="33">
          <cell r="B33">
            <v>231316</v>
          </cell>
          <cell r="C33">
            <v>5515</v>
          </cell>
          <cell r="D33">
            <v>659</v>
          </cell>
          <cell r="E33">
            <v>8.3687405159332329</v>
          </cell>
          <cell r="F33">
            <v>4168.4191059828136</v>
          </cell>
          <cell r="G33">
            <v>583.57867483759389</v>
          </cell>
          <cell r="H33">
            <v>7.1428571428571432</v>
          </cell>
        </row>
        <row r="34">
          <cell r="B34">
            <v>239163</v>
          </cell>
          <cell r="C34">
            <v>4912</v>
          </cell>
          <cell r="D34">
            <v>379</v>
          </cell>
          <cell r="E34">
            <v>12.96042216358839</v>
          </cell>
          <cell r="F34">
            <v>3904.5603322827706</v>
          </cell>
          <cell r="G34">
            <v>546.63844651958789</v>
          </cell>
          <cell r="H34">
            <v>7.1428571428571423</v>
          </cell>
        </row>
        <row r="35">
          <cell r="B35">
            <v>248108</v>
          </cell>
          <cell r="C35">
            <v>5188</v>
          </cell>
          <cell r="D35">
            <v>620</v>
          </cell>
          <cell r="E35">
            <v>8.3677419354838705</v>
          </cell>
          <cell r="F35">
            <v>3624.0910763982893</v>
          </cell>
          <cell r="G35">
            <v>507.37275069576049</v>
          </cell>
          <cell r="H35">
            <v>7.1428571428571432</v>
          </cell>
        </row>
        <row r="36">
          <cell r="B36">
            <v>256678.99999999997</v>
          </cell>
          <cell r="C36">
            <v>3894</v>
          </cell>
          <cell r="D36">
            <v>350</v>
          </cell>
          <cell r="E36">
            <v>11.125714285714286</v>
          </cell>
          <cell r="F36">
            <v>3374.2683624288538</v>
          </cell>
          <cell r="G36">
            <v>472.39757074003955</v>
          </cell>
          <cell r="H36">
            <v>7.1428571428571423</v>
          </cell>
        </row>
        <row r="37">
          <cell r="B37">
            <v>265570</v>
          </cell>
          <cell r="C37">
            <v>3276</v>
          </cell>
          <cell r="D37">
            <v>491</v>
          </cell>
          <cell r="E37">
            <v>6.6720977596741342</v>
          </cell>
          <cell r="F37">
            <v>3133.3002832546226</v>
          </cell>
          <cell r="G37">
            <v>438.66203965564716</v>
          </cell>
          <cell r="H37">
            <v>7.1428571428571432</v>
          </cell>
        </row>
        <row r="38">
          <cell r="B38">
            <v>273770</v>
          </cell>
          <cell r="C38">
            <v>3459</v>
          </cell>
          <cell r="D38">
            <v>773</v>
          </cell>
          <cell r="E38">
            <v>4.4747736093143597</v>
          </cell>
          <cell r="F38">
            <v>2926.3429962349928</v>
          </cell>
          <cell r="G38">
            <v>409.68801947289904</v>
          </cell>
          <cell r="H38">
            <v>7.1428571428571423</v>
          </cell>
        </row>
        <row r="39">
          <cell r="B39">
            <v>283046</v>
          </cell>
          <cell r="C39">
            <v>2697</v>
          </cell>
          <cell r="D39">
            <v>405</v>
          </cell>
          <cell r="E39">
            <v>6.659259259259259</v>
          </cell>
          <cell r="F39">
            <v>2708.6585689139115</v>
          </cell>
          <cell r="G39">
            <v>379.21219964794761</v>
          </cell>
          <cell r="H39">
            <v>7.1428571428571423</v>
          </cell>
        </row>
        <row r="40">
          <cell r="B40">
            <v>290986</v>
          </cell>
          <cell r="C40">
            <v>2312</v>
          </cell>
          <cell r="D40">
            <v>304</v>
          </cell>
          <cell r="E40">
            <v>7.6052631578947372</v>
          </cell>
          <cell r="F40">
            <v>2535.2363125892757</v>
          </cell>
          <cell r="G40">
            <v>354.9330837624986</v>
          </cell>
          <cell r="H40">
            <v>7.1428571428571432</v>
          </cell>
        </row>
        <row r="41">
          <cell r="B41">
            <v>299764</v>
          </cell>
          <cell r="C41">
            <v>2099</v>
          </cell>
          <cell r="D41">
            <v>309</v>
          </cell>
          <cell r="E41">
            <v>6.7928802588996762</v>
          </cell>
          <cell r="F41">
            <v>2356.4042933396463</v>
          </cell>
          <cell r="G41">
            <v>329.89660106755048</v>
          </cell>
          <cell r="H41">
            <v>7.1428571428571432</v>
          </cell>
        </row>
        <row r="42">
          <cell r="B42">
            <v>307844</v>
          </cell>
          <cell r="C42">
            <v>1978</v>
          </cell>
          <cell r="D42">
            <v>345</v>
          </cell>
          <cell r="E42">
            <v>5.7333333333333334</v>
          </cell>
          <cell r="F42">
            <v>2202.9635439588324</v>
          </cell>
          <cell r="G42">
            <v>308.41489615423654</v>
          </cell>
          <cell r="H42">
            <v>7.1428571428571423</v>
          </cell>
        </row>
        <row r="43">
          <cell r="B43">
            <v>316375</v>
          </cell>
          <cell r="C43">
            <v>1696</v>
          </cell>
          <cell r="D43">
            <v>174</v>
          </cell>
          <cell r="E43">
            <v>9.7471264367816097</v>
          </cell>
          <cell r="F43">
            <v>2051.7885017107183</v>
          </cell>
          <cell r="G43">
            <v>287.25039023950058</v>
          </cell>
          <cell r="H43">
            <v>7.1428571428571423</v>
          </cell>
        </row>
        <row r="44">
          <cell r="B44">
            <v>326781</v>
          </cell>
          <cell r="C44">
            <v>1659</v>
          </cell>
          <cell r="D44">
            <v>284</v>
          </cell>
          <cell r="E44">
            <v>5.841549295774648</v>
          </cell>
          <cell r="F44">
            <v>1881.3605012351063</v>
          </cell>
          <cell r="G44">
            <v>263.39047017291489</v>
          </cell>
          <cell r="H44">
            <v>7.1428571428571423</v>
          </cell>
        </row>
        <row r="45">
          <cell r="B45">
            <v>334762</v>
          </cell>
          <cell r="C45">
            <v>1450</v>
          </cell>
          <cell r="D45">
            <v>239</v>
          </cell>
          <cell r="E45">
            <v>6.0669456066945608</v>
          </cell>
          <cell r="F45">
            <v>1760.3045830965862</v>
          </cell>
          <cell r="G45">
            <v>246.44264163352204</v>
          </cell>
          <cell r="H45">
            <v>7.1428571428571432</v>
          </cell>
        </row>
        <row r="46">
          <cell r="B46">
            <v>343519</v>
          </cell>
          <cell r="C46">
            <v>1393</v>
          </cell>
          <cell r="D46">
            <v>230</v>
          </cell>
          <cell r="E46">
            <v>6.0565217391304351</v>
          </cell>
          <cell r="F46">
            <v>1636.4215115712052</v>
          </cell>
          <cell r="G46">
            <v>229.09901161996873</v>
          </cell>
          <cell r="H46">
            <v>7.1428571428571423</v>
          </cell>
        </row>
        <row r="47">
          <cell r="B47">
            <v>351540</v>
          </cell>
          <cell r="C47">
            <v>1128</v>
          </cell>
          <cell r="D47">
            <v>217</v>
          </cell>
          <cell r="E47">
            <v>5.1981566820276495</v>
          </cell>
          <cell r="F47">
            <v>1530.6158733141083</v>
          </cell>
          <cell r="G47">
            <v>214.28622226397516</v>
          </cell>
          <cell r="H47">
            <v>7.1428571428571423</v>
          </cell>
        </row>
        <row r="48">
          <cell r="B48">
            <v>360955</v>
          </cell>
          <cell r="C48">
            <v>1125</v>
          </cell>
          <cell r="D48">
            <v>169</v>
          </cell>
          <cell r="E48">
            <v>6.6568047337278102</v>
          </cell>
          <cell r="F48">
            <v>1415.1164898015186</v>
          </cell>
          <cell r="G48">
            <v>198.1163085722126</v>
          </cell>
          <cell r="H48">
            <v>7.1428571428571432</v>
          </cell>
        </row>
        <row r="49">
          <cell r="B49">
            <v>368178</v>
          </cell>
          <cell r="C49">
            <v>1021</v>
          </cell>
          <cell r="D49">
            <v>132</v>
          </cell>
          <cell r="E49">
            <v>7.7348484848484844</v>
          </cell>
          <cell r="F49">
            <v>1332.4511100464476</v>
          </cell>
          <cell r="G49">
            <v>186.54315540650268</v>
          </cell>
          <cell r="H49">
            <v>7.1428571428571423</v>
          </cell>
        </row>
        <row r="50">
          <cell r="B50">
            <v>376351</v>
          </cell>
          <cell r="C50">
            <v>1039</v>
          </cell>
          <cell r="D50">
            <v>192</v>
          </cell>
          <cell r="E50">
            <v>5.411458333333333</v>
          </cell>
          <cell r="F50">
            <v>1244.7215529512164</v>
          </cell>
          <cell r="G50">
            <v>174.26101741317029</v>
          </cell>
          <cell r="H50">
            <v>7.1428571428571432</v>
          </cell>
        </row>
        <row r="51">
          <cell r="B51">
            <v>384212</v>
          </cell>
          <cell r="C51">
            <v>925</v>
          </cell>
          <cell r="D51">
            <v>115</v>
          </cell>
          <cell r="E51">
            <v>8.0434782608695645</v>
          </cell>
          <cell r="F51">
            <v>1165.7953049739185</v>
          </cell>
          <cell r="G51">
            <v>163.21134269634859</v>
          </cell>
          <cell r="H51">
            <v>7.1428571428571423</v>
          </cell>
        </row>
        <row r="52">
          <cell r="B52">
            <v>393016</v>
          </cell>
          <cell r="C52">
            <v>996</v>
          </cell>
          <cell r="D52">
            <v>126</v>
          </cell>
          <cell r="E52">
            <v>7.9047619047619051</v>
          </cell>
          <cell r="F52">
            <v>1083.3269904148926</v>
          </cell>
          <cell r="G52">
            <v>151.66577865808497</v>
          </cell>
          <cell r="H52">
            <v>7.1428571428571423</v>
          </cell>
        </row>
        <row r="53">
          <cell r="B53">
            <v>400352</v>
          </cell>
          <cell r="C53">
            <v>939</v>
          </cell>
          <cell r="D53">
            <v>136</v>
          </cell>
          <cell r="E53">
            <v>6.9044117647058822</v>
          </cell>
          <cell r="F53">
            <v>1019.0833220237428</v>
          </cell>
          <cell r="G53">
            <v>142.671665083324</v>
          </cell>
          <cell r="H53">
            <v>7.1428571428571423</v>
          </cell>
        </row>
        <row r="54">
          <cell r="B54">
            <v>406884</v>
          </cell>
          <cell r="C54">
            <v>919</v>
          </cell>
          <cell r="D54">
            <v>119</v>
          </cell>
          <cell r="E54">
            <v>7.7226890756302522</v>
          </cell>
          <cell r="F54">
            <v>965.09396047824157</v>
          </cell>
          <cell r="G54">
            <v>135.11315446695383</v>
          </cell>
          <cell r="H54">
            <v>7.1428571428571423</v>
          </cell>
        </row>
        <row r="55">
          <cell r="B55">
            <v>416386</v>
          </cell>
          <cell r="C55">
            <v>850</v>
          </cell>
          <cell r="D55">
            <v>118</v>
          </cell>
          <cell r="E55">
            <v>7.2033898305084749</v>
          </cell>
          <cell r="F55">
            <v>891.62187132786391</v>
          </cell>
          <cell r="G55">
            <v>124.82706198590095</v>
          </cell>
          <cell r="H55">
            <v>7.1428571428571423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R54"/>
  <sheetViews>
    <sheetView topLeftCell="G19" workbookViewId="0">
      <selection activeCell="Q34" sqref="Q34"/>
    </sheetView>
  </sheetViews>
  <sheetFormatPr baseColWidth="10" defaultColWidth="8.83203125" defaultRowHeight="14" x14ac:dyDescent="0.15"/>
  <cols>
    <col min="1" max="1" width="6.33203125" style="25" customWidth="1"/>
    <col min="2" max="2" width="12" style="25" customWidth="1"/>
    <col min="3" max="3" width="10.83203125" style="25" customWidth="1"/>
    <col min="4" max="4" width="8.83203125" style="25"/>
    <col min="5" max="5" width="10.5" style="25" customWidth="1"/>
    <col min="6" max="6" width="8.83203125" style="25"/>
    <col min="7" max="7" width="11.1640625" style="25" customWidth="1"/>
    <col min="8" max="8" width="11.5" style="25" customWidth="1"/>
    <col min="9" max="16384" width="8.83203125" style="25"/>
  </cols>
  <sheetData>
    <row r="1" spans="1:18" x14ac:dyDescent="0.15">
      <c r="A1" s="2" t="s">
        <v>82</v>
      </c>
    </row>
    <row r="3" spans="1:18" ht="30.75" customHeight="1" thickBot="1" x14ac:dyDescent="0.2">
      <c r="A3" s="23" t="s">
        <v>0</v>
      </c>
      <c r="B3" s="22" t="s">
        <v>22</v>
      </c>
      <c r="C3" s="22" t="s">
        <v>23</v>
      </c>
      <c r="D3" s="22" t="s">
        <v>98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25" t="s">
        <v>84</v>
      </c>
      <c r="B4" s="25">
        <v>0</v>
      </c>
      <c r="C4" s="18"/>
      <c r="D4" s="18"/>
      <c r="E4" s="1"/>
      <c r="F4" s="18">
        <f t="shared" ref="F4:F9" si="0">$K$5*EXP(-B4/$K$6)</f>
        <v>1800</v>
      </c>
      <c r="G4" s="18">
        <f t="shared" ref="G4:G9" si="1">$O$5*EXP(-B4/$O$6)</f>
        <v>1400</v>
      </c>
      <c r="H4" s="1">
        <f>F4/G4</f>
        <v>1.2857142857142858</v>
      </c>
      <c r="J4" s="66" t="s">
        <v>4</v>
      </c>
      <c r="K4" s="67"/>
      <c r="L4" s="67"/>
      <c r="M4" s="67"/>
      <c r="N4" s="68"/>
      <c r="O4" s="69"/>
      <c r="P4" s="69"/>
      <c r="Q4" s="70"/>
    </row>
    <row r="5" spans="1:18" ht="18" x14ac:dyDescent="0.25">
      <c r="A5" s="25" t="s">
        <v>37</v>
      </c>
      <c r="B5" s="25">
        <v>293</v>
      </c>
      <c r="C5" s="18">
        <v>1667.2092606194844</v>
      </c>
      <c r="D5" s="18">
        <v>1111.1731467545662</v>
      </c>
      <c r="E5" s="1">
        <f>C5/D5</f>
        <v>1.5004045638512307</v>
      </c>
      <c r="F5" s="18">
        <f t="shared" si="0"/>
        <v>1659.3032345208217</v>
      </c>
      <c r="G5" s="18">
        <f t="shared" si="1"/>
        <v>1151.5845957624738</v>
      </c>
      <c r="H5" s="1">
        <f t="shared" ref="H5:H25" si="2">F5/G5</f>
        <v>1.4408869662086641</v>
      </c>
      <c r="J5" s="4" t="s">
        <v>5</v>
      </c>
      <c r="K5" s="5">
        <v>1800</v>
      </c>
      <c r="L5" s="6" t="s">
        <v>6</v>
      </c>
      <c r="M5" s="3">
        <f>LN(K5/K7)/(-1/K8+1/K6)</f>
        <v>3600.4790155318374</v>
      </c>
      <c r="N5" s="7" t="s">
        <v>62</v>
      </c>
      <c r="O5" s="5">
        <v>1400</v>
      </c>
      <c r="P5" s="6" t="s">
        <v>6</v>
      </c>
      <c r="Q5" s="3">
        <f>LN(O5/O7)/(-1/O8+1/O6)</f>
        <v>3600.3355526065739</v>
      </c>
    </row>
    <row r="6" spans="1:18" ht="18" x14ac:dyDescent="0.25">
      <c r="A6" s="25" t="s">
        <v>38</v>
      </c>
      <c r="B6" s="30">
        <v>1100</v>
      </c>
      <c r="C6" s="18">
        <v>1210.4539157431418</v>
      </c>
      <c r="D6" s="18">
        <v>648.2097501093449</v>
      </c>
      <c r="E6" s="1">
        <f t="shared" ref="E6:E26" si="3">C6/D6</f>
        <v>1.8673799885591869</v>
      </c>
      <c r="F6" s="18">
        <f t="shared" si="0"/>
        <v>1326.0851552491185</v>
      </c>
      <c r="G6" s="18">
        <f t="shared" si="1"/>
        <v>672.42742152571918</v>
      </c>
      <c r="H6" s="1">
        <f t="shared" si="2"/>
        <v>1.9720866710644669</v>
      </c>
      <c r="J6" s="8" t="s">
        <v>8</v>
      </c>
      <c r="K6" s="9">
        <v>3600</v>
      </c>
      <c r="L6" s="10"/>
      <c r="M6" s="11"/>
      <c r="N6" s="12" t="s">
        <v>63</v>
      </c>
      <c r="O6" s="9">
        <v>1500</v>
      </c>
      <c r="P6" s="10"/>
      <c r="Q6" s="11"/>
      <c r="R6" s="25">
        <f>1/0.0002</f>
        <v>5000</v>
      </c>
    </row>
    <row r="7" spans="1:18" ht="18" x14ac:dyDescent="0.25">
      <c r="A7" s="25" t="s">
        <v>39</v>
      </c>
      <c r="B7" s="25">
        <v>2177</v>
      </c>
      <c r="C7" s="18">
        <v>980.57817612565987</v>
      </c>
      <c r="D7" s="18">
        <v>363.90865161237127</v>
      </c>
      <c r="E7" s="1">
        <f t="shared" si="3"/>
        <v>2.6945723103339501</v>
      </c>
      <c r="F7" s="18">
        <f t="shared" si="0"/>
        <v>983.20704309014343</v>
      </c>
      <c r="G7" s="18">
        <f t="shared" si="1"/>
        <v>327.96083057353906</v>
      </c>
      <c r="H7" s="1">
        <f t="shared" si="2"/>
        <v>2.9979404594466588</v>
      </c>
      <c r="J7" s="8" t="s">
        <v>10</v>
      </c>
      <c r="K7" s="9">
        <v>716</v>
      </c>
      <c r="L7" s="13"/>
      <c r="M7" s="14"/>
      <c r="N7" s="12" t="s">
        <v>64</v>
      </c>
      <c r="O7" s="9">
        <v>144.4</v>
      </c>
      <c r="P7" s="13"/>
      <c r="Q7" s="14"/>
      <c r="R7" s="25">
        <f>1/0.00003</f>
        <v>33333.333333333336</v>
      </c>
    </row>
    <row r="8" spans="1:18" ht="19" thickBot="1" x14ac:dyDescent="0.3">
      <c r="A8" s="25" t="s">
        <v>41</v>
      </c>
      <c r="B8" s="25">
        <v>3001</v>
      </c>
      <c r="C8" s="18">
        <v>819.45600388993034</v>
      </c>
      <c r="D8" s="18">
        <v>173.82142605796432</v>
      </c>
      <c r="E8" s="1">
        <f t="shared" si="3"/>
        <v>4.7143555456544579</v>
      </c>
      <c r="F8" s="18">
        <f t="shared" si="0"/>
        <v>782.05950638612421</v>
      </c>
      <c r="G8" s="18">
        <f t="shared" si="1"/>
        <v>189.34312569519233</v>
      </c>
      <c r="H8" s="1">
        <f t="shared" si="2"/>
        <v>4.1303823601449174</v>
      </c>
      <c r="J8" s="15" t="s">
        <v>12</v>
      </c>
      <c r="K8" s="71">
        <v>46000</v>
      </c>
      <c r="L8" s="16"/>
      <c r="M8" s="16"/>
      <c r="N8" s="17" t="s">
        <v>65</v>
      </c>
      <c r="O8" s="71">
        <v>28000</v>
      </c>
      <c r="P8" s="15"/>
      <c r="Q8" s="15"/>
    </row>
    <row r="9" spans="1:18" x14ac:dyDescent="0.15">
      <c r="A9" s="25" t="s">
        <v>15</v>
      </c>
      <c r="B9" s="25">
        <v>3600</v>
      </c>
      <c r="C9" s="18"/>
      <c r="D9" s="18"/>
      <c r="E9" s="1"/>
      <c r="F9" s="18">
        <f t="shared" si="0"/>
        <v>662.18299410859618</v>
      </c>
      <c r="G9" s="18">
        <f t="shared" si="1"/>
        <v>127.00513460517752</v>
      </c>
      <c r="H9" s="1">
        <f>F9/G9</f>
        <v>5.2138285288002955</v>
      </c>
      <c r="J9" s="65"/>
      <c r="K9" s="27"/>
      <c r="L9" s="27"/>
      <c r="M9" s="27"/>
      <c r="N9" s="26"/>
      <c r="O9" s="26"/>
      <c r="P9" s="26"/>
      <c r="Q9" s="26"/>
    </row>
    <row r="10" spans="1:18" x14ac:dyDescent="0.15">
      <c r="A10" s="25" t="s">
        <v>42</v>
      </c>
      <c r="B10" s="30">
        <v>3875</v>
      </c>
      <c r="C10" s="18">
        <v>919.72173460743932</v>
      </c>
      <c r="D10" s="18">
        <v>164.2732026369118</v>
      </c>
      <c r="E10" s="1">
        <f t="shared" si="3"/>
        <v>5.598732598160109</v>
      </c>
      <c r="F10" s="18">
        <f t="shared" ref="F10:F26" si="4">$K$7*EXP(-B10/$K$8)</f>
        <v>658.15537556372669</v>
      </c>
      <c r="G10" s="18">
        <f t="shared" ref="G10:G26" si="5">$O$7*EXP(-B10/$O$8)</f>
        <v>125.73724460921676</v>
      </c>
      <c r="H10" s="1">
        <f t="shared" si="2"/>
        <v>5.2343709106178613</v>
      </c>
      <c r="J10" s="31"/>
      <c r="K10" s="32"/>
      <c r="L10" s="32"/>
      <c r="M10" s="32"/>
      <c r="N10" s="33"/>
      <c r="O10" s="31"/>
      <c r="P10" s="31"/>
      <c r="Q10" s="31"/>
    </row>
    <row r="11" spans="1:18" ht="15" thickBot="1" x14ac:dyDescent="0.2">
      <c r="A11" s="25" t="s">
        <v>43</v>
      </c>
      <c r="B11" s="25">
        <v>5433</v>
      </c>
      <c r="C11" s="18">
        <v>703.12132047063153</v>
      </c>
      <c r="D11" s="18">
        <v>195.62013578640938</v>
      </c>
      <c r="E11" s="1">
        <f t="shared" si="3"/>
        <v>3.5943197649057179</v>
      </c>
      <c r="F11" s="18">
        <f t="shared" si="4"/>
        <v>636.23721369455984</v>
      </c>
      <c r="G11" s="18">
        <f t="shared" si="5"/>
        <v>118.93195373075604</v>
      </c>
      <c r="H11" s="1">
        <f t="shared" si="2"/>
        <v>5.3495901962134136</v>
      </c>
      <c r="J11" s="31" t="s">
        <v>14</v>
      </c>
      <c r="K11" s="32"/>
      <c r="L11" s="32"/>
      <c r="M11" s="32"/>
      <c r="N11" s="33"/>
      <c r="O11" s="31"/>
      <c r="P11" s="31"/>
      <c r="Q11" s="31"/>
    </row>
    <row r="12" spans="1:18" ht="18" x14ac:dyDescent="0.25">
      <c r="A12" s="25" t="s">
        <v>44</v>
      </c>
      <c r="B12" s="30">
        <v>6391</v>
      </c>
      <c r="C12" s="18">
        <v>527.0077834248666</v>
      </c>
      <c r="D12" s="18">
        <v>135.03013597096742</v>
      </c>
      <c r="E12" s="1">
        <f t="shared" si="3"/>
        <v>3.9028901188263454</v>
      </c>
      <c r="F12" s="18">
        <f t="shared" si="4"/>
        <v>623.12390556654839</v>
      </c>
      <c r="G12" s="18">
        <f t="shared" si="5"/>
        <v>114.93160662667083</v>
      </c>
      <c r="H12" s="1">
        <f t="shared" si="2"/>
        <v>5.4216931604430156</v>
      </c>
      <c r="J12" s="4" t="s">
        <v>18</v>
      </c>
      <c r="K12" s="5">
        <f>K5</f>
        <v>1800</v>
      </c>
      <c r="L12" s="6" t="s">
        <v>6</v>
      </c>
      <c r="M12" s="3">
        <f>M5</f>
        <v>3600.4790155318374</v>
      </c>
      <c r="N12" s="7" t="s">
        <v>7</v>
      </c>
      <c r="O12" s="5">
        <f>O5</f>
        <v>1400</v>
      </c>
      <c r="P12" s="6" t="s">
        <v>6</v>
      </c>
      <c r="Q12" s="3">
        <f>Q5</f>
        <v>3600.3355526065739</v>
      </c>
    </row>
    <row r="13" spans="1:18" ht="18" x14ac:dyDescent="0.25">
      <c r="A13" s="25" t="s">
        <v>45</v>
      </c>
      <c r="B13" s="25">
        <v>7421</v>
      </c>
      <c r="C13" s="18">
        <v>633.70844507731533</v>
      </c>
      <c r="D13" s="18">
        <v>94.083729182926263</v>
      </c>
      <c r="E13" s="1">
        <f t="shared" si="3"/>
        <v>6.7355795798144964</v>
      </c>
      <c r="F13" s="18">
        <f t="shared" si="4"/>
        <v>609.32639712317098</v>
      </c>
      <c r="G13" s="18">
        <f t="shared" si="5"/>
        <v>110.78058265648126</v>
      </c>
      <c r="H13" s="1">
        <f t="shared" si="2"/>
        <v>5.5002996239208004</v>
      </c>
      <c r="J13" s="8" t="s">
        <v>19</v>
      </c>
      <c r="K13" s="9">
        <f>K6</f>
        <v>3600</v>
      </c>
      <c r="L13" s="10"/>
      <c r="M13" s="11"/>
      <c r="N13" s="12" t="s">
        <v>9</v>
      </c>
      <c r="O13" s="9">
        <f>O6</f>
        <v>1500</v>
      </c>
      <c r="P13" s="10"/>
      <c r="Q13" s="11"/>
    </row>
    <row r="14" spans="1:18" ht="18" x14ac:dyDescent="0.25">
      <c r="A14" s="25" t="s">
        <v>46</v>
      </c>
      <c r="B14" s="30">
        <v>8455</v>
      </c>
      <c r="C14" s="18">
        <v>585.76094605266803</v>
      </c>
      <c r="D14" s="18">
        <v>122.78249325984793</v>
      </c>
      <c r="E14" s="1">
        <f t="shared" si="3"/>
        <v>4.770720405660815</v>
      </c>
      <c r="F14" s="18">
        <f t="shared" si="4"/>
        <v>595.78259029640049</v>
      </c>
      <c r="G14" s="18">
        <f t="shared" si="5"/>
        <v>106.76422951015657</v>
      </c>
      <c r="H14" s="1">
        <f t="shared" si="2"/>
        <v>5.5803577006072356</v>
      </c>
      <c r="J14" s="8" t="s">
        <v>20</v>
      </c>
      <c r="K14" s="9">
        <f>K12*EXP(-M12/K13)</f>
        <v>662.09488998720519</v>
      </c>
      <c r="L14" s="13"/>
      <c r="M14" s="14"/>
      <c r="N14" s="12" t="s">
        <v>11</v>
      </c>
      <c r="O14" s="9">
        <f>O12*EXP(-Q12/O13)</f>
        <v>126.9767265134557</v>
      </c>
      <c r="P14" s="13"/>
      <c r="Q14" s="14"/>
    </row>
    <row r="15" spans="1:18" ht="19" thickBot="1" x14ac:dyDescent="0.3">
      <c r="A15" s="25" t="s">
        <v>47</v>
      </c>
      <c r="B15" s="25">
        <v>9467</v>
      </c>
      <c r="C15" s="18">
        <v>557.52955138925165</v>
      </c>
      <c r="D15" s="18">
        <v>91.404582930789118</v>
      </c>
      <c r="E15" s="1">
        <f t="shared" si="3"/>
        <v>6.0995798406673867</v>
      </c>
      <c r="F15" s="18">
        <f t="shared" si="4"/>
        <v>582.81850117096951</v>
      </c>
      <c r="G15" s="18">
        <f t="shared" si="5"/>
        <v>102.97436601365182</v>
      </c>
      <c r="H15" s="1">
        <f t="shared" si="2"/>
        <v>5.6598406354228237</v>
      </c>
      <c r="J15" s="15" t="s">
        <v>21</v>
      </c>
      <c r="K15" s="16">
        <f>K8</f>
        <v>46000</v>
      </c>
      <c r="L15" s="16"/>
      <c r="M15" s="16"/>
      <c r="N15" s="17" t="s">
        <v>13</v>
      </c>
      <c r="O15" s="16">
        <f>O8</f>
        <v>28000</v>
      </c>
      <c r="P15" s="15"/>
      <c r="Q15" s="15"/>
    </row>
    <row r="16" spans="1:18" x14ac:dyDescent="0.15">
      <c r="A16" s="25" t="s">
        <v>48</v>
      </c>
      <c r="B16" s="30">
        <v>10508</v>
      </c>
      <c r="C16" s="18">
        <v>624.20121461913379</v>
      </c>
      <c r="D16" s="18">
        <v>90.466676326223791</v>
      </c>
      <c r="E16" s="1">
        <f t="shared" si="3"/>
        <v>6.899791613524715</v>
      </c>
      <c r="F16" s="18">
        <f t="shared" si="4"/>
        <v>569.77718696847717</v>
      </c>
      <c r="G16" s="18">
        <f t="shared" si="5"/>
        <v>99.216220315870217</v>
      </c>
      <c r="H16" s="1">
        <f t="shared" si="2"/>
        <v>5.7427826332680603</v>
      </c>
      <c r="J16" s="26"/>
      <c r="K16" s="27"/>
      <c r="L16" s="27"/>
      <c r="M16" s="27"/>
      <c r="N16" s="28"/>
      <c r="O16" s="27"/>
      <c r="P16" s="26"/>
      <c r="Q16" s="26"/>
    </row>
    <row r="17" spans="1:17" x14ac:dyDescent="0.15">
      <c r="A17" s="25" t="s">
        <v>49</v>
      </c>
      <c r="B17" s="25">
        <v>12028</v>
      </c>
      <c r="C17" s="18">
        <v>561.9794965528589</v>
      </c>
      <c r="D17" s="18">
        <v>75.859075027142552</v>
      </c>
      <c r="E17" s="1">
        <f t="shared" si="3"/>
        <v>7.4082039143211453</v>
      </c>
      <c r="F17" s="18">
        <f t="shared" si="4"/>
        <v>551.2574305307553</v>
      </c>
      <c r="G17" s="18">
        <f t="shared" si="5"/>
        <v>93.973779125802849</v>
      </c>
      <c r="H17" s="1">
        <f t="shared" si="2"/>
        <v>5.8660770659524726</v>
      </c>
      <c r="J17" s="26"/>
      <c r="K17" s="27"/>
      <c r="L17" s="27"/>
      <c r="M17" s="27"/>
      <c r="N17" s="28"/>
      <c r="O17" s="27"/>
      <c r="P17" s="26"/>
      <c r="Q17" s="26"/>
    </row>
    <row r="18" spans="1:17" x14ac:dyDescent="0.15">
      <c r="A18" s="25" t="s">
        <v>50</v>
      </c>
      <c r="B18" s="30">
        <v>14240</v>
      </c>
      <c r="C18" s="18">
        <v>559.20178976182808</v>
      </c>
      <c r="D18" s="18">
        <v>59.996062642661428</v>
      </c>
      <c r="E18" s="1">
        <f t="shared" si="3"/>
        <v>9.3206414742989523</v>
      </c>
      <c r="F18" s="18">
        <f t="shared" si="4"/>
        <v>525.37639552607675</v>
      </c>
      <c r="G18" s="18">
        <f t="shared" si="5"/>
        <v>86.835523763226149</v>
      </c>
      <c r="H18" s="1">
        <f t="shared" si="2"/>
        <v>6.0502473268730101</v>
      </c>
      <c r="J18" s="26"/>
      <c r="K18" s="27"/>
      <c r="L18" s="27"/>
      <c r="M18" s="27"/>
      <c r="N18" s="28"/>
      <c r="O18" s="27"/>
      <c r="P18" s="26"/>
      <c r="Q18" s="26"/>
    </row>
    <row r="19" spans="1:17" x14ac:dyDescent="0.15">
      <c r="A19" s="25" t="s">
        <v>51</v>
      </c>
      <c r="B19" s="25">
        <v>16537</v>
      </c>
      <c r="C19" s="18">
        <v>571.4899409317751</v>
      </c>
      <c r="D19" s="18">
        <v>69.92649408362243</v>
      </c>
      <c r="E19" s="1">
        <f t="shared" si="3"/>
        <v>8.172724064334643</v>
      </c>
      <c r="F19" s="18">
        <f t="shared" si="4"/>
        <v>499.78608004403117</v>
      </c>
      <c r="G19" s="18">
        <f t="shared" si="5"/>
        <v>79.996276000894852</v>
      </c>
      <c r="H19" s="1">
        <f t="shared" si="2"/>
        <v>6.2476168270438048</v>
      </c>
      <c r="J19" s="26"/>
      <c r="K19" s="27"/>
      <c r="L19" s="27"/>
      <c r="M19" s="27"/>
      <c r="N19" s="28"/>
      <c r="O19" s="27"/>
      <c r="P19" s="26"/>
      <c r="Q19" s="26"/>
    </row>
    <row r="20" spans="1:17" x14ac:dyDescent="0.15">
      <c r="A20" s="25" t="s">
        <v>52</v>
      </c>
      <c r="B20" s="30">
        <v>18143</v>
      </c>
      <c r="C20" s="18">
        <v>490.65183195825631</v>
      </c>
      <c r="D20" s="18">
        <v>66.681315195828347</v>
      </c>
      <c r="E20" s="1">
        <f t="shared" si="3"/>
        <v>7.3581606859030879</v>
      </c>
      <c r="F20" s="18">
        <f t="shared" si="4"/>
        <v>482.6381125675158</v>
      </c>
      <c r="G20" s="18">
        <f t="shared" si="5"/>
        <v>75.537025554740239</v>
      </c>
      <c r="H20" s="1">
        <f t="shared" si="2"/>
        <v>6.3894243786149243</v>
      </c>
      <c r="J20" s="26"/>
      <c r="K20" s="27"/>
      <c r="L20" s="27"/>
      <c r="M20" s="27"/>
      <c r="N20" s="28"/>
      <c r="O20" s="27"/>
      <c r="P20" s="26"/>
      <c r="Q20" s="26"/>
    </row>
    <row r="21" spans="1:17" x14ac:dyDescent="0.15">
      <c r="A21" s="25" t="s">
        <v>53</v>
      </c>
      <c r="B21" s="25">
        <v>20576</v>
      </c>
      <c r="C21" s="18">
        <v>583.82164294757206</v>
      </c>
      <c r="D21" s="18">
        <v>75.074069878062986</v>
      </c>
      <c r="E21" s="1">
        <f t="shared" si="3"/>
        <v>7.776608406815142</v>
      </c>
      <c r="F21" s="18">
        <f t="shared" si="4"/>
        <v>457.77409457082717</v>
      </c>
      <c r="G21" s="18">
        <f t="shared" si="5"/>
        <v>69.250480495155827</v>
      </c>
      <c r="H21" s="1">
        <f t="shared" si="2"/>
        <v>6.6104103725727814</v>
      </c>
      <c r="J21" s="26"/>
      <c r="K21" s="27"/>
      <c r="L21" s="27"/>
      <c r="M21" s="27"/>
      <c r="N21" s="28"/>
      <c r="O21" s="27"/>
      <c r="P21" s="26"/>
      <c r="Q21" s="26"/>
    </row>
    <row r="22" spans="1:17" x14ac:dyDescent="0.15">
      <c r="A22" s="25" t="s">
        <v>54</v>
      </c>
      <c r="B22" s="30">
        <v>22590</v>
      </c>
      <c r="C22" s="18">
        <v>507.60649717029327</v>
      </c>
      <c r="D22" s="18">
        <v>65.251365558492481</v>
      </c>
      <c r="E22" s="1">
        <f t="shared" si="3"/>
        <v>7.7792471134610324</v>
      </c>
      <c r="F22" s="18">
        <f t="shared" si="4"/>
        <v>438.16397411320361</v>
      </c>
      <c r="G22" s="18">
        <f t="shared" si="5"/>
        <v>64.44431465145118</v>
      </c>
      <c r="H22" s="1">
        <f t="shared" si="2"/>
        <v>6.7991098436382682</v>
      </c>
      <c r="J22" s="26"/>
      <c r="K22" s="27"/>
      <c r="L22" s="27"/>
      <c r="M22" s="27"/>
      <c r="N22" s="28"/>
      <c r="O22" s="27"/>
      <c r="P22" s="26"/>
      <c r="Q22" s="26"/>
    </row>
    <row r="23" spans="1:17" x14ac:dyDescent="0.15">
      <c r="A23" s="25" t="s">
        <v>55</v>
      </c>
      <c r="B23" s="25">
        <v>24613</v>
      </c>
      <c r="C23" s="18">
        <v>519.00269375964967</v>
      </c>
      <c r="D23" s="18">
        <v>65.648426104017176</v>
      </c>
      <c r="E23" s="1">
        <f t="shared" si="3"/>
        <v>7.90579035264778</v>
      </c>
      <c r="F23" s="18">
        <f t="shared" si="4"/>
        <v>419.3118644259809</v>
      </c>
      <c r="G23" s="18">
        <f t="shared" si="5"/>
        <v>59.952435859919341</v>
      </c>
      <c r="H23" s="1">
        <f t="shared" si="2"/>
        <v>6.9940755269012858</v>
      </c>
      <c r="J23" s="26"/>
      <c r="K23" s="27"/>
      <c r="L23" s="27"/>
      <c r="M23" s="27"/>
      <c r="N23" s="28"/>
      <c r="O23" s="27"/>
      <c r="P23" s="26"/>
      <c r="Q23" s="26"/>
    </row>
    <row r="24" spans="1:17" x14ac:dyDescent="0.15">
      <c r="A24" s="25" t="s">
        <v>56</v>
      </c>
      <c r="B24" s="25">
        <v>26578</v>
      </c>
      <c r="C24" s="18">
        <v>456.57583581171394</v>
      </c>
      <c r="D24" s="18">
        <v>60.192982841860619</v>
      </c>
      <c r="E24" s="1">
        <f t="shared" si="3"/>
        <v>7.5852003714657705</v>
      </c>
      <c r="F24" s="18">
        <f t="shared" si="4"/>
        <v>401.77714059454428</v>
      </c>
      <c r="G24" s="18">
        <f t="shared" si="5"/>
        <v>55.889299560886911</v>
      </c>
      <c r="H24" s="1">
        <f t="shared" si="2"/>
        <v>7.1888025749336917</v>
      </c>
      <c r="J24" s="26"/>
      <c r="K24" s="27"/>
      <c r="L24" s="27"/>
      <c r="M24" s="27"/>
      <c r="N24" s="28"/>
      <c r="O24" s="27"/>
      <c r="P24" s="26"/>
      <c r="Q24" s="26"/>
    </row>
    <row r="25" spans="1:17" x14ac:dyDescent="0.15">
      <c r="A25" s="25" t="s">
        <v>57</v>
      </c>
      <c r="B25" s="25">
        <v>28511</v>
      </c>
      <c r="C25" s="18">
        <v>391.00771190535534</v>
      </c>
      <c r="D25" s="18">
        <v>54.367698429650972</v>
      </c>
      <c r="E25" s="1">
        <f t="shared" si="3"/>
        <v>7.1919121684229355</v>
      </c>
      <c r="F25" s="18">
        <f t="shared" si="4"/>
        <v>385.2435836893842</v>
      </c>
      <c r="G25" s="18">
        <f t="shared" si="5"/>
        <v>52.161111480953664</v>
      </c>
      <c r="H25" s="1">
        <f t="shared" si="2"/>
        <v>7.3856475207598615</v>
      </c>
      <c r="J25" s="26"/>
      <c r="K25" s="27"/>
      <c r="L25" s="27"/>
      <c r="M25" s="27"/>
      <c r="N25" s="28"/>
      <c r="O25" s="27"/>
      <c r="P25" s="26"/>
      <c r="Q25" s="26"/>
    </row>
    <row r="26" spans="1:17" x14ac:dyDescent="0.15">
      <c r="A26" s="25" t="s">
        <v>58</v>
      </c>
      <c r="B26" s="25">
        <v>30443</v>
      </c>
      <c r="C26" s="18">
        <v>442.93478400614572</v>
      </c>
      <c r="D26" s="18">
        <v>57.920378793353258</v>
      </c>
      <c r="E26" s="1">
        <f t="shared" si="3"/>
        <v>7.6473046833211553</v>
      </c>
      <c r="F26" s="18">
        <f t="shared" si="4"/>
        <v>369.39843055919738</v>
      </c>
      <c r="G26" s="18">
        <f t="shared" si="5"/>
        <v>48.683357007707478</v>
      </c>
      <c r="H26" s="1">
        <f t="shared" ref="H26" si="6">F26/G26</f>
        <v>7.5877764653886697</v>
      </c>
      <c r="J26" s="26"/>
      <c r="K26" s="27"/>
      <c r="L26" s="27"/>
      <c r="M26" s="27"/>
      <c r="N26" s="28"/>
      <c r="O26" s="27"/>
      <c r="P26" s="26"/>
      <c r="Q26" s="26"/>
    </row>
    <row r="27" spans="1:17" x14ac:dyDescent="0.15">
      <c r="C27" s="2" t="s">
        <v>16</v>
      </c>
      <c r="E27" s="24">
        <f>AVERAGE(E6:E26)</f>
        <v>6.2511857500549421</v>
      </c>
      <c r="G27" s="2" t="s">
        <v>17</v>
      </c>
      <c r="H27" s="24">
        <f>AVERAGE(H4:H26)</f>
        <v>5.3325635667196201</v>
      </c>
      <c r="J27" s="26"/>
      <c r="K27" s="27"/>
      <c r="L27" s="27"/>
      <c r="M27" s="27"/>
      <c r="N27" s="28"/>
      <c r="O27" s="27"/>
      <c r="P27" s="26"/>
      <c r="Q27" s="26"/>
    </row>
    <row r="28" spans="1:17" x14ac:dyDescent="0.15">
      <c r="E28" s="24">
        <f>AVERAGE(E9:E26)</f>
        <v>6.8086710092088962</v>
      </c>
      <c r="H28" s="24">
        <f>AVERAGE(H9:H26)</f>
        <v>6.156775071776238</v>
      </c>
    </row>
    <row r="31" spans="1:17" ht="31" x14ac:dyDescent="0.15">
      <c r="A31" s="118" t="s">
        <v>0</v>
      </c>
      <c r="B31" s="22" t="s">
        <v>22</v>
      </c>
      <c r="C31" s="22" t="s">
        <v>23</v>
      </c>
      <c r="D31" s="22" t="s">
        <v>98</v>
      </c>
      <c r="E31" s="22" t="s">
        <v>25</v>
      </c>
      <c r="F31" s="22"/>
      <c r="G31" s="22"/>
      <c r="H31" s="22"/>
    </row>
    <row r="32" spans="1:17" x14ac:dyDescent="0.15">
      <c r="A32" s="97" t="s">
        <v>37</v>
      </c>
      <c r="B32" s="97">
        <v>293</v>
      </c>
      <c r="C32" s="18">
        <v>1667.2092606194844</v>
      </c>
      <c r="D32" s="18">
        <v>1111.1731467545662</v>
      </c>
      <c r="E32" s="1">
        <f>C32/D32</f>
        <v>1.5004045638512307</v>
      </c>
      <c r="F32" s="18"/>
      <c r="G32" s="18"/>
      <c r="H32" s="1"/>
    </row>
    <row r="33" spans="1:8" x14ac:dyDescent="0.15">
      <c r="A33" s="97" t="s">
        <v>38</v>
      </c>
      <c r="B33" s="30">
        <v>1100</v>
      </c>
      <c r="C33" s="18">
        <v>1210.4539157431418</v>
      </c>
      <c r="D33" s="18">
        <v>648.2097501093449</v>
      </c>
      <c r="E33" s="1">
        <f t="shared" ref="E33:E35" si="7">C33/D33</f>
        <v>1.8673799885591869</v>
      </c>
      <c r="F33" s="18"/>
      <c r="G33" s="18"/>
      <c r="H33" s="1"/>
    </row>
    <row r="34" spans="1:8" x14ac:dyDescent="0.15">
      <c r="A34" s="97" t="s">
        <v>39</v>
      </c>
      <c r="B34" s="97">
        <v>2177</v>
      </c>
      <c r="C34" s="18">
        <v>980.57817612565987</v>
      </c>
      <c r="D34" s="18">
        <v>363.90865161237127</v>
      </c>
      <c r="E34" s="1">
        <f t="shared" si="7"/>
        <v>2.6945723103339501</v>
      </c>
      <c r="F34" s="18"/>
      <c r="G34" s="18"/>
      <c r="H34" s="1"/>
    </row>
    <row r="35" spans="1:8" x14ac:dyDescent="0.15">
      <c r="A35" s="97" t="s">
        <v>41</v>
      </c>
      <c r="B35" s="97">
        <v>3001</v>
      </c>
      <c r="C35" s="18">
        <v>819.45600388993034</v>
      </c>
      <c r="D35" s="18">
        <v>173.82142605796432</v>
      </c>
      <c r="E35" s="1">
        <f t="shared" si="7"/>
        <v>4.7143555456544579</v>
      </c>
      <c r="F35" s="18"/>
      <c r="G35" s="18"/>
      <c r="H35" s="1"/>
    </row>
    <row r="36" spans="1:8" x14ac:dyDescent="0.15">
      <c r="A36" s="97" t="s">
        <v>42</v>
      </c>
      <c r="B36" s="30">
        <v>3875</v>
      </c>
      <c r="C36" s="18">
        <v>919.72173460743932</v>
      </c>
      <c r="D36" s="18">
        <v>164.2732026369118</v>
      </c>
      <c r="E36" s="1">
        <f t="shared" ref="E36:E52" si="8">C36/D36</f>
        <v>5.598732598160109</v>
      </c>
      <c r="F36" s="18"/>
      <c r="G36" s="18"/>
      <c r="H36" s="1"/>
    </row>
    <row r="37" spans="1:8" x14ac:dyDescent="0.15">
      <c r="A37" s="97" t="s">
        <v>43</v>
      </c>
      <c r="B37" s="97">
        <v>5433</v>
      </c>
      <c r="C37" s="18">
        <v>703.12132047063153</v>
      </c>
      <c r="D37" s="18">
        <v>195.62013578640938</v>
      </c>
      <c r="E37" s="1">
        <f t="shared" si="8"/>
        <v>3.5943197649057179</v>
      </c>
      <c r="F37" s="18"/>
      <c r="G37" s="18"/>
      <c r="H37" s="1"/>
    </row>
    <row r="38" spans="1:8" x14ac:dyDescent="0.15">
      <c r="A38" s="97" t="s">
        <v>44</v>
      </c>
      <c r="B38" s="30">
        <v>6391</v>
      </c>
      <c r="C38" s="18">
        <v>527.0077834248666</v>
      </c>
      <c r="D38" s="18">
        <v>135.03013597096742</v>
      </c>
      <c r="E38" s="1">
        <f t="shared" si="8"/>
        <v>3.9028901188263454</v>
      </c>
      <c r="F38" s="18"/>
      <c r="G38" s="18"/>
      <c r="H38" s="1"/>
    </row>
    <row r="39" spans="1:8" x14ac:dyDescent="0.15">
      <c r="A39" s="97" t="s">
        <v>45</v>
      </c>
      <c r="B39" s="97">
        <v>7421</v>
      </c>
      <c r="C39" s="18">
        <v>633.70844507731533</v>
      </c>
      <c r="D39" s="18">
        <v>94.083729182926263</v>
      </c>
      <c r="E39" s="1">
        <f t="shared" si="8"/>
        <v>6.7355795798144964</v>
      </c>
      <c r="F39" s="18"/>
      <c r="G39" s="18"/>
      <c r="H39" s="1"/>
    </row>
    <row r="40" spans="1:8" x14ac:dyDescent="0.15">
      <c r="A40" s="97" t="s">
        <v>46</v>
      </c>
      <c r="B40" s="30">
        <v>8455</v>
      </c>
      <c r="C40" s="18">
        <v>585.76094605266803</v>
      </c>
      <c r="D40" s="18">
        <v>122.78249325984793</v>
      </c>
      <c r="E40" s="1">
        <f t="shared" si="8"/>
        <v>4.770720405660815</v>
      </c>
      <c r="F40" s="18"/>
      <c r="G40" s="18"/>
      <c r="H40" s="1"/>
    </row>
    <row r="41" spans="1:8" x14ac:dyDescent="0.15">
      <c r="A41" s="97" t="s">
        <v>47</v>
      </c>
      <c r="B41" s="97">
        <v>9467</v>
      </c>
      <c r="C41" s="18">
        <v>557.52955138925165</v>
      </c>
      <c r="D41" s="18">
        <v>91.404582930789118</v>
      </c>
      <c r="E41" s="1">
        <f t="shared" si="8"/>
        <v>6.0995798406673867</v>
      </c>
      <c r="F41" s="18"/>
      <c r="G41" s="18"/>
      <c r="H41" s="1"/>
    </row>
    <row r="42" spans="1:8" x14ac:dyDescent="0.15">
      <c r="A42" s="97" t="s">
        <v>48</v>
      </c>
      <c r="B42" s="30">
        <v>10508</v>
      </c>
      <c r="C42" s="18">
        <v>624.20121461913379</v>
      </c>
      <c r="D42" s="18">
        <v>90.466676326223791</v>
      </c>
      <c r="E42" s="1">
        <f t="shared" si="8"/>
        <v>6.899791613524715</v>
      </c>
      <c r="F42" s="18"/>
      <c r="G42" s="18"/>
      <c r="H42" s="1"/>
    </row>
    <row r="43" spans="1:8" x14ac:dyDescent="0.15">
      <c r="A43" s="97" t="s">
        <v>49</v>
      </c>
      <c r="B43" s="97">
        <v>12028</v>
      </c>
      <c r="C43" s="18">
        <v>561.9794965528589</v>
      </c>
      <c r="D43" s="18">
        <v>75.859075027142552</v>
      </c>
      <c r="E43" s="1">
        <f t="shared" si="8"/>
        <v>7.4082039143211453</v>
      </c>
      <c r="F43" s="18"/>
      <c r="G43" s="18"/>
      <c r="H43" s="1"/>
    </row>
    <row r="44" spans="1:8" x14ac:dyDescent="0.15">
      <c r="A44" s="97" t="s">
        <v>50</v>
      </c>
      <c r="B44" s="30">
        <v>14240</v>
      </c>
      <c r="C44" s="18">
        <v>559.20178976182808</v>
      </c>
      <c r="D44" s="18">
        <v>59.996062642661428</v>
      </c>
      <c r="E44" s="1">
        <f t="shared" si="8"/>
        <v>9.3206414742989523</v>
      </c>
      <c r="F44" s="18"/>
      <c r="G44" s="18"/>
      <c r="H44" s="1"/>
    </row>
    <row r="45" spans="1:8" x14ac:dyDescent="0.15">
      <c r="A45" s="97" t="s">
        <v>51</v>
      </c>
      <c r="B45" s="97">
        <v>16537</v>
      </c>
      <c r="C45" s="18">
        <v>571.4899409317751</v>
      </c>
      <c r="D45" s="18">
        <v>69.92649408362243</v>
      </c>
      <c r="E45" s="1">
        <f t="shared" si="8"/>
        <v>8.172724064334643</v>
      </c>
      <c r="F45" s="18"/>
      <c r="G45" s="18"/>
      <c r="H45" s="1"/>
    </row>
    <row r="46" spans="1:8" x14ac:dyDescent="0.15">
      <c r="A46" s="97" t="s">
        <v>52</v>
      </c>
      <c r="B46" s="30">
        <v>18143</v>
      </c>
      <c r="C46" s="18">
        <v>490.65183195825631</v>
      </c>
      <c r="D46" s="18">
        <v>66.681315195828347</v>
      </c>
      <c r="E46" s="1">
        <f t="shared" si="8"/>
        <v>7.3581606859030879</v>
      </c>
      <c r="F46" s="18"/>
      <c r="G46" s="18"/>
      <c r="H46" s="1"/>
    </row>
    <row r="47" spans="1:8" x14ac:dyDescent="0.15">
      <c r="A47" s="97" t="s">
        <v>53</v>
      </c>
      <c r="B47" s="97">
        <v>20576</v>
      </c>
      <c r="C47" s="18">
        <v>583.82164294757206</v>
      </c>
      <c r="D47" s="18">
        <v>75.074069878062986</v>
      </c>
      <c r="E47" s="1">
        <f t="shared" si="8"/>
        <v>7.776608406815142</v>
      </c>
      <c r="F47" s="18"/>
      <c r="G47" s="18"/>
      <c r="H47" s="1"/>
    </row>
    <row r="48" spans="1:8" x14ac:dyDescent="0.15">
      <c r="A48" s="97" t="s">
        <v>54</v>
      </c>
      <c r="B48" s="30">
        <v>22590</v>
      </c>
      <c r="C48" s="18">
        <v>507.60649717029327</v>
      </c>
      <c r="D48" s="18">
        <v>65.251365558492481</v>
      </c>
      <c r="E48" s="1">
        <f t="shared" si="8"/>
        <v>7.7792471134610324</v>
      </c>
      <c r="F48" s="18"/>
      <c r="G48" s="18"/>
      <c r="H48" s="1"/>
    </row>
    <row r="49" spans="1:8" x14ac:dyDescent="0.15">
      <c r="A49" s="97" t="s">
        <v>55</v>
      </c>
      <c r="B49" s="97">
        <v>24613</v>
      </c>
      <c r="C49" s="18">
        <v>519.00269375964967</v>
      </c>
      <c r="D49" s="18">
        <v>65.648426104017176</v>
      </c>
      <c r="E49" s="1">
        <f t="shared" si="8"/>
        <v>7.90579035264778</v>
      </c>
      <c r="F49" s="18"/>
      <c r="G49" s="18"/>
      <c r="H49" s="1"/>
    </row>
    <row r="50" spans="1:8" x14ac:dyDescent="0.15">
      <c r="A50" s="97" t="s">
        <v>56</v>
      </c>
      <c r="B50" s="97">
        <v>26578</v>
      </c>
      <c r="C50" s="18">
        <v>456.57583581171394</v>
      </c>
      <c r="D50" s="18">
        <v>60.192982841860619</v>
      </c>
      <c r="E50" s="1">
        <f t="shared" si="8"/>
        <v>7.5852003714657705</v>
      </c>
      <c r="F50" s="18"/>
      <c r="G50" s="18"/>
      <c r="H50" s="1"/>
    </row>
    <row r="51" spans="1:8" x14ac:dyDescent="0.15">
      <c r="A51" s="97" t="s">
        <v>57</v>
      </c>
      <c r="B51" s="97">
        <v>28511</v>
      </c>
      <c r="C51" s="18">
        <v>391.00771190535534</v>
      </c>
      <c r="D51" s="18">
        <v>54.367698429650972</v>
      </c>
      <c r="E51" s="1">
        <f t="shared" si="8"/>
        <v>7.1919121684229355</v>
      </c>
      <c r="F51" s="18"/>
      <c r="G51" s="18"/>
      <c r="H51" s="1"/>
    </row>
    <row r="52" spans="1:8" x14ac:dyDescent="0.15">
      <c r="A52" s="97" t="s">
        <v>58</v>
      </c>
      <c r="B52" s="97">
        <v>30443</v>
      </c>
      <c r="C52" s="18">
        <v>442.93478400614572</v>
      </c>
      <c r="D52" s="18">
        <v>57.920378793353258</v>
      </c>
      <c r="E52" s="1">
        <f t="shared" si="8"/>
        <v>7.6473046833211553</v>
      </c>
      <c r="F52" s="18"/>
      <c r="G52" s="18"/>
      <c r="H52" s="1"/>
    </row>
    <row r="53" spans="1:8" x14ac:dyDescent="0.15">
      <c r="A53" s="97"/>
      <c r="B53" s="97"/>
      <c r="C53" s="2"/>
      <c r="D53" s="97"/>
      <c r="E53" s="24"/>
      <c r="F53" s="97"/>
      <c r="G53" s="2"/>
      <c r="H53" s="24"/>
    </row>
    <row r="54" spans="1:8" x14ac:dyDescent="0.15">
      <c r="A54" s="97"/>
      <c r="B54" s="97"/>
      <c r="C54" s="97"/>
      <c r="D54" s="97"/>
      <c r="E54" s="24"/>
      <c r="F54" s="97"/>
      <c r="G54" s="97"/>
      <c r="H54" s="24"/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0"/>
  <dimension ref="A1:R60"/>
  <sheetViews>
    <sheetView topLeftCell="G17" workbookViewId="0">
      <selection activeCell="A34" sqref="A34:E58"/>
    </sheetView>
  </sheetViews>
  <sheetFormatPr baseColWidth="10" defaultColWidth="8.83203125" defaultRowHeight="14" x14ac:dyDescent="0.15"/>
  <cols>
    <col min="1" max="1" width="5.83203125" style="25" customWidth="1"/>
    <col min="2" max="2" width="12" style="25" customWidth="1"/>
    <col min="3" max="3" width="10.83203125" style="25" customWidth="1"/>
    <col min="4" max="4" width="8.83203125" style="25"/>
    <col min="5" max="5" width="10.5" style="25" customWidth="1"/>
    <col min="6" max="6" width="8.83203125" style="25"/>
    <col min="7" max="7" width="11.1640625" style="25" customWidth="1"/>
    <col min="8" max="8" width="11.5" style="25" customWidth="1"/>
    <col min="9" max="16384" width="8.83203125" style="25"/>
  </cols>
  <sheetData>
    <row r="1" spans="1:18" x14ac:dyDescent="0.15">
      <c r="A1" s="2" t="s">
        <v>85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98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25" t="s">
        <v>84</v>
      </c>
      <c r="B4" s="25">
        <v>0</v>
      </c>
      <c r="C4" s="18"/>
      <c r="D4" s="18"/>
      <c r="E4" s="1"/>
      <c r="F4" s="18">
        <f>$K$5*EXP(-B4/$K$6)</f>
        <v>20500</v>
      </c>
      <c r="G4" s="18">
        <f>$O$5*EXP(-B4/$O$6)</f>
        <v>9100</v>
      </c>
      <c r="H4" s="1">
        <f>F4/G4</f>
        <v>2.2527472527472527</v>
      </c>
      <c r="J4" s="31" t="s">
        <v>4</v>
      </c>
      <c r="K4" s="32"/>
      <c r="L4" s="32"/>
      <c r="M4" s="32"/>
      <c r="N4" s="33"/>
      <c r="O4" s="31"/>
      <c r="P4" s="31"/>
      <c r="Q4" s="31"/>
    </row>
    <row r="5" spans="1:18" ht="18" x14ac:dyDescent="0.25">
      <c r="A5" s="25" t="s">
        <v>37</v>
      </c>
      <c r="B5" s="25">
        <v>701</v>
      </c>
      <c r="C5" s="18">
        <v>18142.158492253737</v>
      </c>
      <c r="D5" s="18">
        <v>7082.0222435956593</v>
      </c>
      <c r="E5" s="1">
        <f>C5/D5</f>
        <v>2.5617200664202748</v>
      </c>
      <c r="F5" s="18">
        <f>$K$5*EXP(-B5/$K$6)</f>
        <v>17818.279813323497</v>
      </c>
      <c r="G5" s="18">
        <f>$O$5*EXP(-B5/$O$6)</f>
        <v>7019.1686415368795</v>
      </c>
      <c r="H5" s="1">
        <f t="shared" ref="H5:H28" si="0">F5/G5</f>
        <v>2.538517126926032</v>
      </c>
      <c r="J5" s="4" t="s">
        <v>5</v>
      </c>
      <c r="K5" s="5">
        <v>20500</v>
      </c>
      <c r="L5" s="6" t="s">
        <v>6</v>
      </c>
      <c r="M5" s="3">
        <f>LN(K5/K7)/(-1/K8+1/K6)</f>
        <v>4000.4928037671575</v>
      </c>
      <c r="N5" s="7" t="s">
        <v>62</v>
      </c>
      <c r="O5" s="5">
        <v>9100</v>
      </c>
      <c r="P5" s="6" t="s">
        <v>6</v>
      </c>
      <c r="Q5" s="3">
        <f>LN(O5/O7)/(-1/O8+1/O6)</f>
        <v>4000.5537094976739</v>
      </c>
    </row>
    <row r="6" spans="1:18" ht="18" x14ac:dyDescent="0.25">
      <c r="A6" s="25" t="s">
        <v>38</v>
      </c>
      <c r="B6" s="30">
        <v>1840</v>
      </c>
      <c r="C6" s="18">
        <v>15119.816743639292</v>
      </c>
      <c r="D6" s="18">
        <v>4983.2710833144974</v>
      </c>
      <c r="E6" s="1">
        <f t="shared" ref="E6:E28" si="1">C6/D6</f>
        <v>3.0341148396010449</v>
      </c>
      <c r="F6" s="18">
        <f>$K$5*EXP(-B6/$K$6)</f>
        <v>14188.402224618972</v>
      </c>
      <c r="G6" s="18">
        <f>$O$5*EXP(-B6/$O$6)</f>
        <v>4603.3897396490738</v>
      </c>
      <c r="H6" s="1">
        <f t="shared" si="0"/>
        <v>3.0821640197904654</v>
      </c>
      <c r="J6" s="8" t="s">
        <v>8</v>
      </c>
      <c r="K6" s="9">
        <v>5000</v>
      </c>
      <c r="L6" s="10"/>
      <c r="M6" s="11"/>
      <c r="N6" s="12" t="s">
        <v>63</v>
      </c>
      <c r="O6" s="9">
        <v>2700</v>
      </c>
      <c r="P6" s="10"/>
      <c r="Q6" s="11"/>
      <c r="R6" s="25">
        <f>1/0.0002</f>
        <v>5000</v>
      </c>
    </row>
    <row r="7" spans="1:18" ht="18" x14ac:dyDescent="0.25">
      <c r="A7" s="25" t="s">
        <v>39</v>
      </c>
      <c r="B7" s="25">
        <v>3097</v>
      </c>
      <c r="C7" s="18">
        <v>9950.3192673735612</v>
      </c>
      <c r="D7" s="18">
        <v>2196.3151123666926</v>
      </c>
      <c r="E7" s="1">
        <f t="shared" si="1"/>
        <v>4.5304606845104995</v>
      </c>
      <c r="F7" s="18">
        <f>$K$5*EXP(-B7/$K$6)</f>
        <v>11034.47967268528</v>
      </c>
      <c r="G7" s="18">
        <f>$O$5*EXP(-B7/$O$6)</f>
        <v>2889.944727433086</v>
      </c>
      <c r="H7" s="1">
        <f t="shared" si="0"/>
        <v>3.8182320817209376</v>
      </c>
      <c r="J7" s="8" t="s">
        <v>10</v>
      </c>
      <c r="K7" s="9">
        <v>10262</v>
      </c>
      <c r="L7" s="13"/>
      <c r="M7" s="14"/>
      <c r="N7" s="12" t="s">
        <v>64</v>
      </c>
      <c r="O7" s="9">
        <v>2502</v>
      </c>
      <c r="P7" s="13"/>
      <c r="Q7" s="14"/>
      <c r="R7" s="25">
        <f>1/0.00003</f>
        <v>33333.333333333336</v>
      </c>
    </row>
    <row r="8" spans="1:18" ht="19" thickBot="1" x14ac:dyDescent="0.3">
      <c r="A8" s="25" t="s">
        <v>15</v>
      </c>
      <c r="B8" s="25">
        <v>4000</v>
      </c>
      <c r="C8" s="18"/>
      <c r="D8" s="18"/>
      <c r="E8" s="1"/>
      <c r="F8" s="18">
        <f>$K$5*EXP(-B8/$K$6)</f>
        <v>9211.2437644030415</v>
      </c>
      <c r="G8" s="18">
        <f>$O$5*EXP(-B8/$O$6)</f>
        <v>2068.4363431443653</v>
      </c>
      <c r="H8" s="1">
        <f t="shared" si="0"/>
        <v>4.4532401468059817</v>
      </c>
      <c r="J8" s="15" t="s">
        <v>12</v>
      </c>
      <c r="K8" s="71">
        <v>37000</v>
      </c>
      <c r="L8" s="16"/>
      <c r="M8" s="16"/>
      <c r="N8" s="17" t="s">
        <v>65</v>
      </c>
      <c r="O8" s="71">
        <v>21000</v>
      </c>
      <c r="P8" s="15"/>
      <c r="Q8" s="15"/>
    </row>
    <row r="9" spans="1:18" x14ac:dyDescent="0.15">
      <c r="A9" s="25" t="s">
        <v>41</v>
      </c>
      <c r="B9" s="25">
        <v>4230</v>
      </c>
      <c r="C9" s="18">
        <v>9271.508378838349</v>
      </c>
      <c r="D9" s="18">
        <v>1551.8818214155588</v>
      </c>
      <c r="E9" s="1">
        <f t="shared" si="1"/>
        <v>5.9743649618765975</v>
      </c>
      <c r="F9" s="18">
        <f t="shared" ref="F9:F29" si="2">$K$7*EXP(-B9/$K$8)</f>
        <v>9153.3819973766022</v>
      </c>
      <c r="G9" s="18">
        <f t="shared" ref="G9:G29" si="3">$O$7*EXP(-B9/$O$8)</f>
        <v>2045.5400558412655</v>
      </c>
      <c r="H9" s="1">
        <f t="shared" si="0"/>
        <v>4.474799684923358</v>
      </c>
      <c r="J9" s="65"/>
      <c r="K9" s="27"/>
      <c r="L9" s="27"/>
      <c r="M9" s="27"/>
      <c r="N9" s="26"/>
      <c r="O9" s="26"/>
      <c r="P9" s="26"/>
      <c r="Q9" s="26"/>
    </row>
    <row r="10" spans="1:18" x14ac:dyDescent="0.15">
      <c r="A10" s="25" t="s">
        <v>42</v>
      </c>
      <c r="B10" s="30">
        <v>5002</v>
      </c>
      <c r="C10" s="18">
        <v>8261.336169404447</v>
      </c>
      <c r="D10" s="18">
        <v>1381.6369855702826</v>
      </c>
      <c r="E10" s="1">
        <f t="shared" si="1"/>
        <v>5.9793826132951331</v>
      </c>
      <c r="F10" s="18">
        <f t="shared" si="2"/>
        <v>8964.3765621701623</v>
      </c>
      <c r="G10" s="18">
        <f t="shared" si="3"/>
        <v>1971.7075340065946</v>
      </c>
      <c r="H10" s="1">
        <f t="shared" si="0"/>
        <v>4.5465041886583268</v>
      </c>
      <c r="J10" s="31"/>
      <c r="K10" s="32"/>
      <c r="L10" s="32"/>
      <c r="M10" s="32"/>
      <c r="N10" s="33"/>
      <c r="O10" s="31"/>
      <c r="P10" s="31"/>
      <c r="Q10" s="31"/>
    </row>
    <row r="11" spans="1:18" ht="15" thickBot="1" x14ac:dyDescent="0.2">
      <c r="A11" s="25" t="s">
        <v>43</v>
      </c>
      <c r="B11" s="25">
        <v>6233</v>
      </c>
      <c r="C11" s="18">
        <v>8353.7820471461819</v>
      </c>
      <c r="D11" s="18">
        <v>1417.0521760853392</v>
      </c>
      <c r="E11" s="1">
        <f t="shared" si="1"/>
        <v>5.8951831048478569</v>
      </c>
      <c r="F11" s="18">
        <f t="shared" si="2"/>
        <v>8671.0361465720725</v>
      </c>
      <c r="G11" s="18">
        <f t="shared" si="3"/>
        <v>1859.4502662032774</v>
      </c>
      <c r="H11" s="1">
        <f t="shared" si="0"/>
        <v>4.6632256340348626</v>
      </c>
      <c r="J11" s="31" t="s">
        <v>14</v>
      </c>
      <c r="K11" s="32"/>
      <c r="L11" s="32"/>
      <c r="M11" s="32"/>
      <c r="N11" s="33"/>
      <c r="O11" s="31"/>
      <c r="P11" s="31"/>
      <c r="Q11" s="31"/>
    </row>
    <row r="12" spans="1:18" ht="18" x14ac:dyDescent="0.25">
      <c r="A12" s="25" t="s">
        <v>44</v>
      </c>
      <c r="B12" s="30">
        <v>7203</v>
      </c>
      <c r="C12" s="18">
        <v>8759.8070015734538</v>
      </c>
      <c r="D12" s="18">
        <v>1649.1687701812507</v>
      </c>
      <c r="E12" s="1">
        <f t="shared" si="1"/>
        <v>5.3116498201762052</v>
      </c>
      <c r="F12" s="18">
        <f t="shared" si="2"/>
        <v>8446.6682767637813</v>
      </c>
      <c r="G12" s="18">
        <f t="shared" si="3"/>
        <v>1775.5148053236421</v>
      </c>
      <c r="H12" s="1">
        <f t="shared" si="0"/>
        <v>4.7573065859195225</v>
      </c>
      <c r="J12" s="4" t="s">
        <v>18</v>
      </c>
      <c r="K12" s="5">
        <f>K5</f>
        <v>20500</v>
      </c>
      <c r="L12" s="6" t="s">
        <v>6</v>
      </c>
      <c r="M12" s="3">
        <f>M5</f>
        <v>4000.4928037671575</v>
      </c>
      <c r="N12" s="7" t="s">
        <v>7</v>
      </c>
      <c r="O12" s="5">
        <f>O5</f>
        <v>9100</v>
      </c>
      <c r="P12" s="6" t="s">
        <v>6</v>
      </c>
      <c r="Q12" s="3">
        <f>Q5</f>
        <v>4000.5537094976739</v>
      </c>
    </row>
    <row r="13" spans="1:18" ht="18" x14ac:dyDescent="0.25">
      <c r="A13" s="25" t="s">
        <v>45</v>
      </c>
      <c r="B13" s="25">
        <v>8964</v>
      </c>
      <c r="C13" s="18">
        <v>9001.3987893446738</v>
      </c>
      <c r="D13" s="18">
        <v>2161.8070722844122</v>
      </c>
      <c r="E13" s="1">
        <f t="shared" si="1"/>
        <v>4.163830762119197</v>
      </c>
      <c r="F13" s="18">
        <f t="shared" si="2"/>
        <v>8054.0694243314283</v>
      </c>
      <c r="G13" s="18">
        <f t="shared" si="3"/>
        <v>1632.6970334481762</v>
      </c>
      <c r="H13" s="1">
        <f t="shared" si="0"/>
        <v>4.9329846623911777</v>
      </c>
      <c r="J13" s="8" t="s">
        <v>19</v>
      </c>
      <c r="K13" s="9">
        <f>K6</f>
        <v>5000</v>
      </c>
      <c r="L13" s="10"/>
      <c r="M13" s="11"/>
      <c r="N13" s="12" t="s">
        <v>9</v>
      </c>
      <c r="O13" s="9">
        <f>O6</f>
        <v>2700</v>
      </c>
      <c r="P13" s="10"/>
      <c r="Q13" s="11"/>
    </row>
    <row r="14" spans="1:18" ht="18" x14ac:dyDescent="0.25">
      <c r="A14" s="25" t="s">
        <v>46</v>
      </c>
      <c r="B14" s="30">
        <v>11460</v>
      </c>
      <c r="C14" s="18">
        <v>8047.8332129584023</v>
      </c>
      <c r="D14" s="18">
        <v>2123.3557583845554</v>
      </c>
      <c r="E14" s="1">
        <f t="shared" si="1"/>
        <v>3.7901482976555831</v>
      </c>
      <c r="F14" s="18">
        <f t="shared" si="2"/>
        <v>7528.6671647382336</v>
      </c>
      <c r="G14" s="18">
        <f t="shared" si="3"/>
        <v>1449.7282518197185</v>
      </c>
      <c r="H14" s="1">
        <f t="shared" si="0"/>
        <v>5.1931575143742625</v>
      </c>
      <c r="J14" s="8" t="s">
        <v>20</v>
      </c>
      <c r="K14" s="9">
        <f>K12*EXP(-M12/K13)</f>
        <v>9210.3359420161451</v>
      </c>
      <c r="L14" s="13"/>
      <c r="M14" s="14"/>
      <c r="N14" s="12" t="s">
        <v>11</v>
      </c>
      <c r="O14" s="9">
        <f>O12*EXP(-Q12/O13)</f>
        <v>2068.0121966934166</v>
      </c>
      <c r="P14" s="13"/>
      <c r="Q14" s="14"/>
    </row>
    <row r="15" spans="1:18" ht="19" thickBot="1" x14ac:dyDescent="0.3">
      <c r="A15" s="25" t="s">
        <v>47</v>
      </c>
      <c r="B15" s="25">
        <v>13279</v>
      </c>
      <c r="C15" s="18">
        <v>7858.596384256708</v>
      </c>
      <c r="D15" s="18">
        <v>1786.7591972643461</v>
      </c>
      <c r="E15" s="1">
        <f t="shared" si="1"/>
        <v>4.3982403427886485</v>
      </c>
      <c r="F15" s="18">
        <f t="shared" si="2"/>
        <v>7167.4924157317582</v>
      </c>
      <c r="G15" s="18">
        <f t="shared" si="3"/>
        <v>1329.4390398480048</v>
      </c>
      <c r="H15" s="1">
        <f t="shared" si="0"/>
        <v>5.3913659828668941</v>
      </c>
      <c r="J15" s="15" t="s">
        <v>21</v>
      </c>
      <c r="K15" s="16">
        <f>K8</f>
        <v>37000</v>
      </c>
      <c r="L15" s="16"/>
      <c r="M15" s="16"/>
      <c r="N15" s="17" t="s">
        <v>13</v>
      </c>
      <c r="O15" s="16">
        <f>O8</f>
        <v>21000</v>
      </c>
      <c r="P15" s="15"/>
      <c r="Q15" s="15"/>
    </row>
    <row r="16" spans="1:18" x14ac:dyDescent="0.15">
      <c r="A16" s="25" t="s">
        <v>48</v>
      </c>
      <c r="B16" s="30">
        <v>15184</v>
      </c>
      <c r="C16" s="18">
        <v>6708.165715475764</v>
      </c>
      <c r="D16" s="18">
        <v>1124.0372153420087</v>
      </c>
      <c r="E16" s="1">
        <f t="shared" si="1"/>
        <v>5.9679213676521226</v>
      </c>
      <c r="F16" s="18">
        <f t="shared" si="2"/>
        <v>6807.8024542472695</v>
      </c>
      <c r="G16" s="18">
        <f t="shared" si="3"/>
        <v>1214.1482388866161</v>
      </c>
      <c r="H16" s="1">
        <f t="shared" si="0"/>
        <v>5.6070603540882953</v>
      </c>
      <c r="J16" s="26"/>
      <c r="K16" s="27"/>
      <c r="L16" s="27"/>
      <c r="M16" s="27"/>
      <c r="N16" s="28"/>
      <c r="O16" s="27"/>
      <c r="P16" s="26"/>
      <c r="Q16" s="26"/>
    </row>
    <row r="17" spans="1:17" x14ac:dyDescent="0.15">
      <c r="A17" s="25" t="s">
        <v>49</v>
      </c>
      <c r="B17" s="25">
        <v>16869</v>
      </c>
      <c r="C17" s="18">
        <v>6663.1382151929865</v>
      </c>
      <c r="D17" s="18">
        <v>946.43434871012516</v>
      </c>
      <c r="E17" s="1">
        <f t="shared" si="1"/>
        <v>7.0402540062858376</v>
      </c>
      <c r="F17" s="18">
        <f t="shared" si="2"/>
        <v>6504.7249850583194</v>
      </c>
      <c r="G17" s="18">
        <f t="shared" si="3"/>
        <v>1120.5332608555768</v>
      </c>
      <c r="H17" s="1">
        <f t="shared" si="0"/>
        <v>5.8050262426763428</v>
      </c>
      <c r="J17" s="26"/>
      <c r="K17" s="27"/>
      <c r="L17" s="27"/>
      <c r="M17" s="27"/>
      <c r="N17" s="28"/>
      <c r="O17" s="27"/>
      <c r="P17" s="26"/>
      <c r="Q17" s="26"/>
    </row>
    <row r="18" spans="1:17" x14ac:dyDescent="0.15">
      <c r="A18" s="25" t="s">
        <v>50</v>
      </c>
      <c r="B18" s="30">
        <v>18842</v>
      </c>
      <c r="C18" s="18">
        <v>7030.2973220241229</v>
      </c>
      <c r="D18" s="18">
        <v>1566.1956787994584</v>
      </c>
      <c r="E18" s="1">
        <f t="shared" si="1"/>
        <v>4.4887732849659514</v>
      </c>
      <c r="F18" s="18">
        <f t="shared" si="2"/>
        <v>6166.9507460153518</v>
      </c>
      <c r="G18" s="18">
        <f t="shared" si="3"/>
        <v>1020.0506845598883</v>
      </c>
      <c r="H18" s="1">
        <f t="shared" si="0"/>
        <v>6.0457297263382044</v>
      </c>
      <c r="J18" s="26"/>
      <c r="K18" s="27"/>
      <c r="L18" s="27"/>
      <c r="M18" s="27"/>
      <c r="N18" s="28"/>
      <c r="O18" s="27"/>
      <c r="P18" s="26"/>
      <c r="Q18" s="26"/>
    </row>
    <row r="19" spans="1:17" x14ac:dyDescent="0.15">
      <c r="A19" s="25" t="s">
        <v>51</v>
      </c>
      <c r="B19" s="25">
        <v>21101</v>
      </c>
      <c r="C19" s="18">
        <v>6238.6561900444522</v>
      </c>
      <c r="D19" s="18">
        <v>1276.7284008541287</v>
      </c>
      <c r="E19" s="1">
        <f t="shared" si="1"/>
        <v>4.8864395793739712</v>
      </c>
      <c r="F19" s="18">
        <f t="shared" si="2"/>
        <v>5801.6969666878313</v>
      </c>
      <c r="G19" s="18">
        <f t="shared" si="3"/>
        <v>916.01813930917501</v>
      </c>
      <c r="H19" s="1">
        <f t="shared" si="0"/>
        <v>6.3336048902516753</v>
      </c>
      <c r="J19" s="26"/>
      <c r="K19" s="27"/>
      <c r="L19" s="27"/>
      <c r="M19" s="27"/>
      <c r="N19" s="28"/>
      <c r="O19" s="27"/>
      <c r="P19" s="26"/>
      <c r="Q19" s="26"/>
    </row>
    <row r="20" spans="1:17" x14ac:dyDescent="0.15">
      <c r="A20" s="25" t="s">
        <v>52</v>
      </c>
      <c r="B20" s="30">
        <v>23164</v>
      </c>
      <c r="C20" s="18">
        <v>5415.3338437295643</v>
      </c>
      <c r="D20" s="18">
        <v>840.6217117460269</v>
      </c>
      <c r="E20" s="1">
        <f t="shared" si="1"/>
        <v>6.4420580245085004</v>
      </c>
      <c r="F20" s="18">
        <f t="shared" si="2"/>
        <v>5487.0660660115173</v>
      </c>
      <c r="G20" s="18">
        <f t="shared" si="3"/>
        <v>830.30912563770153</v>
      </c>
      <c r="H20" s="1">
        <f t="shared" si="0"/>
        <v>6.6084617121331659</v>
      </c>
      <c r="J20" s="26"/>
      <c r="K20" s="27"/>
      <c r="L20" s="27"/>
      <c r="M20" s="27"/>
      <c r="N20" s="28"/>
      <c r="O20" s="27"/>
      <c r="P20" s="26"/>
      <c r="Q20" s="26"/>
    </row>
    <row r="21" spans="1:17" x14ac:dyDescent="0.15">
      <c r="A21" s="25" t="s">
        <v>53</v>
      </c>
      <c r="B21" s="25">
        <v>25309</v>
      </c>
      <c r="C21" s="18">
        <v>5053.6535362346967</v>
      </c>
      <c r="D21" s="18">
        <v>604.39281444799997</v>
      </c>
      <c r="E21" s="1">
        <f t="shared" si="1"/>
        <v>8.361538084879891</v>
      </c>
      <c r="F21" s="18">
        <f t="shared" si="2"/>
        <v>5178.0095490868916</v>
      </c>
      <c r="G21" s="18">
        <f t="shared" si="3"/>
        <v>749.68657173928636</v>
      </c>
      <c r="H21" s="1">
        <f t="shared" si="0"/>
        <v>6.9068991553014163</v>
      </c>
      <c r="J21" s="26"/>
      <c r="K21" s="27"/>
      <c r="L21" s="27"/>
      <c r="M21" s="27"/>
      <c r="N21" s="28"/>
      <c r="O21" s="27"/>
      <c r="P21" s="26"/>
      <c r="Q21" s="26"/>
    </row>
    <row r="22" spans="1:17" x14ac:dyDescent="0.15">
      <c r="A22" s="25" t="s">
        <v>54</v>
      </c>
      <c r="B22" s="30">
        <v>27615</v>
      </c>
      <c r="C22" s="18">
        <v>5790.7981943468367</v>
      </c>
      <c r="D22" s="18">
        <v>833.65576471419627</v>
      </c>
      <c r="E22" s="1">
        <f t="shared" si="1"/>
        <v>6.9462701986258164</v>
      </c>
      <c r="F22" s="18">
        <f t="shared" si="2"/>
        <v>4865.1444222492701</v>
      </c>
      <c r="G22" s="18">
        <f t="shared" si="3"/>
        <v>671.72275674456989</v>
      </c>
      <c r="H22" s="1">
        <f t="shared" si="0"/>
        <v>7.2427863629745923</v>
      </c>
      <c r="J22" s="26"/>
      <c r="K22" s="27"/>
      <c r="L22" s="27"/>
      <c r="M22" s="27"/>
      <c r="N22" s="28"/>
      <c r="O22" s="27"/>
      <c r="P22" s="26"/>
      <c r="Q22" s="26"/>
    </row>
    <row r="23" spans="1:17" x14ac:dyDescent="0.15">
      <c r="A23" s="25" t="s">
        <v>55</v>
      </c>
      <c r="B23" s="25">
        <v>28279</v>
      </c>
      <c r="C23" s="18">
        <v>5125.1342719307586</v>
      </c>
      <c r="D23" s="18">
        <v>567.08226943087777</v>
      </c>
      <c r="E23" s="1">
        <f t="shared" si="1"/>
        <v>9.0377261787329903</v>
      </c>
      <c r="F23" s="18">
        <f t="shared" si="2"/>
        <v>4778.6135647834581</v>
      </c>
      <c r="G23" s="18">
        <f t="shared" si="3"/>
        <v>650.81579384699455</v>
      </c>
      <c r="H23" s="1">
        <f t="shared" si="0"/>
        <v>7.342497846490339</v>
      </c>
      <c r="J23" s="26"/>
      <c r="K23" s="27"/>
      <c r="L23" s="27"/>
      <c r="M23" s="27"/>
      <c r="N23" s="28"/>
      <c r="O23" s="27"/>
      <c r="P23" s="26"/>
      <c r="Q23" s="26"/>
    </row>
    <row r="24" spans="1:17" x14ac:dyDescent="0.15">
      <c r="A24" s="25" t="s">
        <v>56</v>
      </c>
      <c r="B24" s="25">
        <v>29271</v>
      </c>
      <c r="C24" s="18">
        <v>4977.9909926181444</v>
      </c>
      <c r="D24" s="18">
        <v>603.18990580313186</v>
      </c>
      <c r="E24" s="1">
        <f t="shared" si="1"/>
        <v>8.2527756925740938</v>
      </c>
      <c r="F24" s="18">
        <f t="shared" si="2"/>
        <v>4652.1972943649826</v>
      </c>
      <c r="G24" s="18">
        <f t="shared" si="3"/>
        <v>620.78732295931491</v>
      </c>
      <c r="H24" s="1">
        <f t="shared" si="0"/>
        <v>7.4940275393959324</v>
      </c>
      <c r="J24" s="26"/>
      <c r="K24" s="27"/>
      <c r="L24" s="27"/>
      <c r="M24" s="27"/>
      <c r="N24" s="28"/>
      <c r="O24" s="27"/>
      <c r="P24" s="26"/>
      <c r="Q24" s="26"/>
    </row>
    <row r="25" spans="1:17" x14ac:dyDescent="0.15">
      <c r="A25" s="25" t="s">
        <v>57</v>
      </c>
      <c r="B25" s="25">
        <v>30371</v>
      </c>
      <c r="C25" s="18">
        <v>4556.5680931264778</v>
      </c>
      <c r="D25" s="18">
        <v>433.16681303733174</v>
      </c>
      <c r="E25" s="1">
        <f t="shared" si="1"/>
        <v>10.519199430760127</v>
      </c>
      <c r="F25" s="18">
        <f t="shared" si="2"/>
        <v>4515.9244407017668</v>
      </c>
      <c r="G25" s="18">
        <f t="shared" si="3"/>
        <v>589.10686144148383</v>
      </c>
      <c r="H25" s="1">
        <f t="shared" si="0"/>
        <v>7.665713533961843</v>
      </c>
      <c r="J25" s="26"/>
      <c r="K25" s="27"/>
      <c r="L25" s="27"/>
      <c r="M25" s="27"/>
      <c r="N25" s="28"/>
      <c r="O25" s="27"/>
      <c r="P25" s="26"/>
      <c r="Q25" s="26"/>
    </row>
    <row r="26" spans="1:17" x14ac:dyDescent="0.15">
      <c r="A26" s="25" t="s">
        <v>58</v>
      </c>
      <c r="B26" s="25">
        <v>31445</v>
      </c>
      <c r="C26" s="18">
        <v>5369.7903598137182</v>
      </c>
      <c r="D26" s="18">
        <v>594.77438203334168</v>
      </c>
      <c r="E26" s="1">
        <f t="shared" si="1"/>
        <v>9.0282811802622334</v>
      </c>
      <c r="F26" s="18">
        <f t="shared" si="2"/>
        <v>4386.7247922531415</v>
      </c>
      <c r="G26" s="18">
        <f t="shared" si="3"/>
        <v>559.73571713497802</v>
      </c>
      <c r="H26" s="1">
        <f t="shared" si="0"/>
        <v>7.8371357373917601</v>
      </c>
      <c r="J26" s="26"/>
      <c r="K26" s="27"/>
      <c r="L26" s="27"/>
      <c r="M26" s="27"/>
      <c r="N26" s="28"/>
      <c r="O26" s="27"/>
      <c r="P26" s="26"/>
      <c r="Q26" s="26"/>
    </row>
    <row r="27" spans="1:17" x14ac:dyDescent="0.15">
      <c r="A27" s="25" t="s">
        <v>59</v>
      </c>
      <c r="B27" s="25">
        <v>32403</v>
      </c>
      <c r="C27" s="18">
        <v>5371.6500455450569</v>
      </c>
      <c r="D27" s="18">
        <v>692.83924601169736</v>
      </c>
      <c r="E27" s="1">
        <f t="shared" si="1"/>
        <v>7.7530972393188682</v>
      </c>
      <c r="F27" s="18">
        <f t="shared" si="2"/>
        <v>4274.6019877041799</v>
      </c>
      <c r="G27" s="18">
        <f t="shared" si="3"/>
        <v>534.77478252790138</v>
      </c>
      <c r="H27" s="1">
        <f t="shared" si="0"/>
        <v>7.9932751643560467</v>
      </c>
      <c r="J27" s="26"/>
      <c r="K27" s="27"/>
      <c r="L27" s="27"/>
      <c r="M27" s="27"/>
      <c r="N27" s="28"/>
      <c r="O27" s="27"/>
      <c r="P27" s="26"/>
      <c r="Q27" s="26"/>
    </row>
    <row r="28" spans="1:17" x14ac:dyDescent="0.15">
      <c r="A28" s="25" t="s">
        <v>60</v>
      </c>
      <c r="B28" s="25">
        <v>33319</v>
      </c>
      <c r="C28" s="18">
        <v>5042.0436614079272</v>
      </c>
      <c r="D28" s="18">
        <v>391.39987162516474</v>
      </c>
      <c r="E28" s="1">
        <f t="shared" si="1"/>
        <v>12.882077964084219</v>
      </c>
      <c r="F28" s="18">
        <f t="shared" si="2"/>
        <v>4170.0759080163234</v>
      </c>
      <c r="G28" s="18">
        <f t="shared" si="3"/>
        <v>511.94983586219229</v>
      </c>
      <c r="H28" s="1">
        <f t="shared" si="0"/>
        <v>8.1454775759295934</v>
      </c>
      <c r="J28" s="26"/>
      <c r="K28" s="27"/>
      <c r="L28" s="27"/>
      <c r="M28" s="27"/>
      <c r="N28" s="28"/>
      <c r="O28" s="27"/>
      <c r="P28" s="26"/>
      <c r="Q28" s="26"/>
    </row>
    <row r="29" spans="1:17" x14ac:dyDescent="0.15">
      <c r="A29" s="25" t="s">
        <v>61</v>
      </c>
      <c r="B29" s="25">
        <v>35462</v>
      </c>
      <c r="C29" s="18">
        <v>4582.3742824235942</v>
      </c>
      <c r="D29" s="18">
        <v>436.96358236412152</v>
      </c>
      <c r="E29" s="1">
        <v>10.486856267589605</v>
      </c>
      <c r="F29" s="18">
        <f t="shared" si="2"/>
        <v>3935.4109858486686</v>
      </c>
      <c r="G29" s="18">
        <f t="shared" si="3"/>
        <v>462.28381671636919</v>
      </c>
      <c r="H29" s="1">
        <f t="shared" ref="H29" si="4">F29/G29</f>
        <v>8.5129758895782643</v>
      </c>
      <c r="J29" s="26"/>
      <c r="K29" s="27"/>
      <c r="L29" s="27"/>
      <c r="M29" s="27"/>
      <c r="N29" s="28"/>
      <c r="O29" s="27"/>
      <c r="P29" s="26"/>
      <c r="Q29" s="26"/>
    </row>
    <row r="30" spans="1:17" x14ac:dyDescent="0.15">
      <c r="C30" s="2" t="s">
        <v>16</v>
      </c>
      <c r="E30" s="24">
        <f>AVERAGE(E6:E29)</f>
        <v>6.7465497359341313</v>
      </c>
      <c r="G30" s="2" t="s">
        <v>17</v>
      </c>
      <c r="H30" s="24">
        <f>AVERAGE(H4:H29)</f>
        <v>5.7555737158471754</v>
      </c>
      <c r="J30" s="26"/>
      <c r="K30" s="27"/>
      <c r="L30" s="27"/>
      <c r="M30" s="27"/>
      <c r="N30" s="28"/>
      <c r="O30" s="27"/>
      <c r="P30" s="26"/>
      <c r="Q30" s="26"/>
    </row>
    <row r="31" spans="1:17" x14ac:dyDescent="0.15">
      <c r="H31" s="24">
        <f>AVERAGE(H8:H29)</f>
        <v>6.2706025514019021</v>
      </c>
    </row>
    <row r="34" spans="1:8" ht="31" x14ac:dyDescent="0.15">
      <c r="A34" s="23" t="s">
        <v>0</v>
      </c>
      <c r="B34" s="22" t="s">
        <v>22</v>
      </c>
      <c r="C34" s="22" t="s">
        <v>23</v>
      </c>
      <c r="D34" s="22" t="s">
        <v>98</v>
      </c>
      <c r="E34" s="22" t="s">
        <v>25</v>
      </c>
      <c r="F34" s="22" t="s">
        <v>1</v>
      </c>
      <c r="G34" s="22" t="s">
        <v>2</v>
      </c>
      <c r="H34" s="22" t="s">
        <v>3</v>
      </c>
    </row>
    <row r="35" spans="1:8" x14ac:dyDescent="0.15">
      <c r="A35" s="97" t="s">
        <v>37</v>
      </c>
      <c r="B35" s="97">
        <v>701</v>
      </c>
      <c r="C35" s="18">
        <v>18142.158492253737</v>
      </c>
      <c r="D35" s="18">
        <v>7082.0222435956593</v>
      </c>
      <c r="E35" s="1">
        <f>C35/D35</f>
        <v>2.5617200664202748</v>
      </c>
      <c r="F35" s="18">
        <f>$K$5*EXP(-B35/$K$6)</f>
        <v>17818.279813323497</v>
      </c>
      <c r="G35" s="18">
        <f>$O$5*EXP(-B35/$O$6)</f>
        <v>7019.1686415368795</v>
      </c>
      <c r="H35" s="1">
        <f t="shared" ref="H35:H58" si="5">F35/G35</f>
        <v>2.538517126926032</v>
      </c>
    </row>
    <row r="36" spans="1:8" x14ac:dyDescent="0.15">
      <c r="A36" s="97" t="s">
        <v>38</v>
      </c>
      <c r="B36" s="30">
        <v>1840</v>
      </c>
      <c r="C36" s="18">
        <v>15119.816743639292</v>
      </c>
      <c r="D36" s="18">
        <v>4983.2710833144974</v>
      </c>
      <c r="E36" s="1">
        <f t="shared" ref="E36:E37" si="6">C36/D36</f>
        <v>3.0341148396010449</v>
      </c>
      <c r="F36" s="18">
        <f>$K$5*EXP(-B36/$K$6)</f>
        <v>14188.402224618972</v>
      </c>
      <c r="G36" s="18">
        <f>$O$5*EXP(-B36/$O$6)</f>
        <v>4603.3897396490738</v>
      </c>
      <c r="H36" s="1">
        <f t="shared" si="5"/>
        <v>3.0821640197904654</v>
      </c>
    </row>
    <row r="37" spans="1:8" x14ac:dyDescent="0.15">
      <c r="A37" s="97" t="s">
        <v>39</v>
      </c>
      <c r="B37" s="97">
        <v>3097</v>
      </c>
      <c r="C37" s="18">
        <v>9950.3192673735612</v>
      </c>
      <c r="D37" s="18">
        <v>2196.3151123666926</v>
      </c>
      <c r="E37" s="1">
        <f t="shared" si="6"/>
        <v>4.5304606845104995</v>
      </c>
      <c r="F37" s="18">
        <f>$K$5*EXP(-B37/$K$6)</f>
        <v>11034.47967268528</v>
      </c>
      <c r="G37" s="18">
        <f>$O$5*EXP(-B37/$O$6)</f>
        <v>2889.944727433086</v>
      </c>
      <c r="H37" s="1">
        <f t="shared" si="5"/>
        <v>3.8182320817209376</v>
      </c>
    </row>
    <row r="38" spans="1:8" x14ac:dyDescent="0.15">
      <c r="A38" s="97" t="s">
        <v>41</v>
      </c>
      <c r="B38" s="97">
        <v>4230</v>
      </c>
      <c r="C38" s="18">
        <v>9271.508378838349</v>
      </c>
      <c r="D38" s="18">
        <v>1551.8818214155588</v>
      </c>
      <c r="E38" s="1">
        <f t="shared" ref="E38:E57" si="7">C38/D38</f>
        <v>5.9743649618765975</v>
      </c>
      <c r="F38" s="18">
        <f t="shared" ref="F38:F58" si="8">$K$7*EXP(-B38/$K$8)</f>
        <v>9153.3819973766022</v>
      </c>
      <c r="G38" s="18">
        <f t="shared" ref="G38:G58" si="9">$O$7*EXP(-B38/$O$8)</f>
        <v>2045.5400558412655</v>
      </c>
      <c r="H38" s="1">
        <f t="shared" si="5"/>
        <v>4.474799684923358</v>
      </c>
    </row>
    <row r="39" spans="1:8" x14ac:dyDescent="0.15">
      <c r="A39" s="97" t="s">
        <v>42</v>
      </c>
      <c r="B39" s="30">
        <v>5002</v>
      </c>
      <c r="C39" s="18">
        <v>8261.336169404447</v>
      </c>
      <c r="D39" s="18">
        <v>1381.6369855702826</v>
      </c>
      <c r="E39" s="1">
        <f t="shared" si="7"/>
        <v>5.9793826132951331</v>
      </c>
      <c r="F39" s="18">
        <f t="shared" si="8"/>
        <v>8964.3765621701623</v>
      </c>
      <c r="G39" s="18">
        <f t="shared" si="9"/>
        <v>1971.7075340065946</v>
      </c>
      <c r="H39" s="1">
        <f t="shared" si="5"/>
        <v>4.5465041886583268</v>
      </c>
    </row>
    <row r="40" spans="1:8" x14ac:dyDescent="0.15">
      <c r="A40" s="97" t="s">
        <v>43</v>
      </c>
      <c r="B40" s="97">
        <v>6233</v>
      </c>
      <c r="C40" s="18">
        <v>8353.7820471461819</v>
      </c>
      <c r="D40" s="18">
        <v>1417.0521760853392</v>
      </c>
      <c r="E40" s="1">
        <f t="shared" si="7"/>
        <v>5.8951831048478569</v>
      </c>
      <c r="F40" s="18">
        <f t="shared" si="8"/>
        <v>8671.0361465720725</v>
      </c>
      <c r="G40" s="18">
        <f t="shared" si="9"/>
        <v>1859.4502662032774</v>
      </c>
      <c r="H40" s="1">
        <f t="shared" si="5"/>
        <v>4.6632256340348626</v>
      </c>
    </row>
    <row r="41" spans="1:8" x14ac:dyDescent="0.15">
      <c r="A41" s="97" t="s">
        <v>44</v>
      </c>
      <c r="B41" s="30">
        <v>7203</v>
      </c>
      <c r="C41" s="18">
        <v>8759.8070015734538</v>
      </c>
      <c r="D41" s="18">
        <v>1649.1687701812507</v>
      </c>
      <c r="E41" s="1">
        <f t="shared" si="7"/>
        <v>5.3116498201762052</v>
      </c>
      <c r="F41" s="18">
        <f t="shared" si="8"/>
        <v>8446.6682767637813</v>
      </c>
      <c r="G41" s="18">
        <f t="shared" si="9"/>
        <v>1775.5148053236421</v>
      </c>
      <c r="H41" s="1">
        <f t="shared" si="5"/>
        <v>4.7573065859195225</v>
      </c>
    </row>
    <row r="42" spans="1:8" x14ac:dyDescent="0.15">
      <c r="A42" s="97" t="s">
        <v>45</v>
      </c>
      <c r="B42" s="97">
        <v>8964</v>
      </c>
      <c r="C42" s="18">
        <v>9001.3987893446738</v>
      </c>
      <c r="D42" s="18">
        <v>2161.8070722844122</v>
      </c>
      <c r="E42" s="1">
        <f t="shared" si="7"/>
        <v>4.163830762119197</v>
      </c>
      <c r="F42" s="18">
        <f t="shared" si="8"/>
        <v>8054.0694243314283</v>
      </c>
      <c r="G42" s="18">
        <f t="shared" si="9"/>
        <v>1632.6970334481762</v>
      </c>
      <c r="H42" s="1">
        <f t="shared" si="5"/>
        <v>4.9329846623911777</v>
      </c>
    </row>
    <row r="43" spans="1:8" x14ac:dyDescent="0.15">
      <c r="A43" s="97" t="s">
        <v>46</v>
      </c>
      <c r="B43" s="30">
        <v>11460</v>
      </c>
      <c r="C43" s="18">
        <v>8047.8332129584023</v>
      </c>
      <c r="D43" s="18">
        <v>2123.3557583845554</v>
      </c>
      <c r="E43" s="1">
        <f t="shared" si="7"/>
        <v>3.7901482976555831</v>
      </c>
      <c r="F43" s="18">
        <f t="shared" si="8"/>
        <v>7528.6671647382336</v>
      </c>
      <c r="G43" s="18">
        <f t="shared" si="9"/>
        <v>1449.7282518197185</v>
      </c>
      <c r="H43" s="1">
        <f t="shared" si="5"/>
        <v>5.1931575143742625</v>
      </c>
    </row>
    <row r="44" spans="1:8" x14ac:dyDescent="0.15">
      <c r="A44" s="97" t="s">
        <v>47</v>
      </c>
      <c r="B44" s="97">
        <v>13279</v>
      </c>
      <c r="C44" s="18">
        <v>7858.596384256708</v>
      </c>
      <c r="D44" s="18">
        <v>1786.7591972643461</v>
      </c>
      <c r="E44" s="1">
        <f t="shared" si="7"/>
        <v>4.3982403427886485</v>
      </c>
      <c r="F44" s="18">
        <f t="shared" si="8"/>
        <v>7167.4924157317582</v>
      </c>
      <c r="G44" s="18">
        <f t="shared" si="9"/>
        <v>1329.4390398480048</v>
      </c>
      <c r="H44" s="1">
        <f t="shared" si="5"/>
        <v>5.3913659828668941</v>
      </c>
    </row>
    <row r="45" spans="1:8" x14ac:dyDescent="0.15">
      <c r="A45" s="97" t="s">
        <v>48</v>
      </c>
      <c r="B45" s="30">
        <v>15184</v>
      </c>
      <c r="C45" s="18">
        <v>6708.165715475764</v>
      </c>
      <c r="D45" s="18">
        <v>1124.0372153420087</v>
      </c>
      <c r="E45" s="1">
        <f t="shared" si="7"/>
        <v>5.9679213676521226</v>
      </c>
      <c r="F45" s="18">
        <f t="shared" si="8"/>
        <v>6807.8024542472695</v>
      </c>
      <c r="G45" s="18">
        <f t="shared" si="9"/>
        <v>1214.1482388866161</v>
      </c>
      <c r="H45" s="1">
        <f t="shared" si="5"/>
        <v>5.6070603540882953</v>
      </c>
    </row>
    <row r="46" spans="1:8" x14ac:dyDescent="0.15">
      <c r="A46" s="97" t="s">
        <v>49</v>
      </c>
      <c r="B46" s="97">
        <v>16869</v>
      </c>
      <c r="C46" s="18">
        <v>6663.1382151929865</v>
      </c>
      <c r="D46" s="18">
        <v>946.43434871012516</v>
      </c>
      <c r="E46" s="1">
        <f t="shared" si="7"/>
        <v>7.0402540062858376</v>
      </c>
      <c r="F46" s="18">
        <f t="shared" si="8"/>
        <v>6504.7249850583194</v>
      </c>
      <c r="G46" s="18">
        <f t="shared" si="9"/>
        <v>1120.5332608555768</v>
      </c>
      <c r="H46" s="1">
        <f t="shared" si="5"/>
        <v>5.8050262426763428</v>
      </c>
    </row>
    <row r="47" spans="1:8" x14ac:dyDescent="0.15">
      <c r="A47" s="97" t="s">
        <v>50</v>
      </c>
      <c r="B47" s="30">
        <v>18842</v>
      </c>
      <c r="C47" s="18">
        <v>7030.2973220241229</v>
      </c>
      <c r="D47" s="18">
        <v>1566.1956787994584</v>
      </c>
      <c r="E47" s="1">
        <f t="shared" si="7"/>
        <v>4.4887732849659514</v>
      </c>
      <c r="F47" s="18">
        <f t="shared" si="8"/>
        <v>6166.9507460153518</v>
      </c>
      <c r="G47" s="18">
        <f t="shared" si="9"/>
        <v>1020.0506845598883</v>
      </c>
      <c r="H47" s="1">
        <f t="shared" si="5"/>
        <v>6.0457297263382044</v>
      </c>
    </row>
    <row r="48" spans="1:8" x14ac:dyDescent="0.15">
      <c r="A48" s="97" t="s">
        <v>51</v>
      </c>
      <c r="B48" s="97">
        <v>21101</v>
      </c>
      <c r="C48" s="18">
        <v>6238.6561900444522</v>
      </c>
      <c r="D48" s="18">
        <v>1276.7284008541287</v>
      </c>
      <c r="E48" s="1">
        <f t="shared" si="7"/>
        <v>4.8864395793739712</v>
      </c>
      <c r="F48" s="18">
        <f t="shared" si="8"/>
        <v>5801.6969666878313</v>
      </c>
      <c r="G48" s="18">
        <f t="shared" si="9"/>
        <v>916.01813930917501</v>
      </c>
      <c r="H48" s="1">
        <f t="shared" si="5"/>
        <v>6.3336048902516753</v>
      </c>
    </row>
    <row r="49" spans="1:8" x14ac:dyDescent="0.15">
      <c r="A49" s="97" t="s">
        <v>52</v>
      </c>
      <c r="B49" s="30">
        <v>23164</v>
      </c>
      <c r="C49" s="18">
        <v>5415.3338437295643</v>
      </c>
      <c r="D49" s="18">
        <v>840.6217117460269</v>
      </c>
      <c r="E49" s="1">
        <f t="shared" si="7"/>
        <v>6.4420580245085004</v>
      </c>
      <c r="F49" s="18">
        <f t="shared" si="8"/>
        <v>5487.0660660115173</v>
      </c>
      <c r="G49" s="18">
        <f t="shared" si="9"/>
        <v>830.30912563770153</v>
      </c>
      <c r="H49" s="1">
        <f t="shared" si="5"/>
        <v>6.6084617121331659</v>
      </c>
    </row>
    <row r="50" spans="1:8" x14ac:dyDescent="0.15">
      <c r="A50" s="97" t="s">
        <v>53</v>
      </c>
      <c r="B50" s="97">
        <v>25309</v>
      </c>
      <c r="C50" s="18">
        <v>5053.6535362346967</v>
      </c>
      <c r="D50" s="18">
        <v>604.39281444799997</v>
      </c>
      <c r="E50" s="1">
        <f t="shared" si="7"/>
        <v>8.361538084879891</v>
      </c>
      <c r="F50" s="18">
        <f t="shared" si="8"/>
        <v>5178.0095490868916</v>
      </c>
      <c r="G50" s="18">
        <f t="shared" si="9"/>
        <v>749.68657173928636</v>
      </c>
      <c r="H50" s="1">
        <f t="shared" si="5"/>
        <v>6.9068991553014163</v>
      </c>
    </row>
    <row r="51" spans="1:8" x14ac:dyDescent="0.15">
      <c r="A51" s="97" t="s">
        <v>54</v>
      </c>
      <c r="B51" s="30">
        <v>27615</v>
      </c>
      <c r="C51" s="18">
        <v>5790.7981943468367</v>
      </c>
      <c r="D51" s="18">
        <v>833.65576471419627</v>
      </c>
      <c r="E51" s="1">
        <f t="shared" si="7"/>
        <v>6.9462701986258164</v>
      </c>
      <c r="F51" s="18">
        <f t="shared" si="8"/>
        <v>4865.1444222492701</v>
      </c>
      <c r="G51" s="18">
        <f t="shared" si="9"/>
        <v>671.72275674456989</v>
      </c>
      <c r="H51" s="1">
        <f t="shared" si="5"/>
        <v>7.2427863629745923</v>
      </c>
    </row>
    <row r="52" spans="1:8" x14ac:dyDescent="0.15">
      <c r="A52" s="97" t="s">
        <v>55</v>
      </c>
      <c r="B52" s="97">
        <v>28279</v>
      </c>
      <c r="C52" s="18">
        <v>5125.1342719307586</v>
      </c>
      <c r="D52" s="18">
        <v>567.08226943087777</v>
      </c>
      <c r="E52" s="1">
        <f t="shared" si="7"/>
        <v>9.0377261787329903</v>
      </c>
      <c r="F52" s="18">
        <f t="shared" si="8"/>
        <v>4778.6135647834581</v>
      </c>
      <c r="G52" s="18">
        <f t="shared" si="9"/>
        <v>650.81579384699455</v>
      </c>
      <c r="H52" s="1">
        <f t="shared" si="5"/>
        <v>7.342497846490339</v>
      </c>
    </row>
    <row r="53" spans="1:8" x14ac:dyDescent="0.15">
      <c r="A53" s="97" t="s">
        <v>56</v>
      </c>
      <c r="B53" s="97">
        <v>29271</v>
      </c>
      <c r="C53" s="18">
        <v>4977.9909926181444</v>
      </c>
      <c r="D53" s="18">
        <v>603.18990580313186</v>
      </c>
      <c r="E53" s="1">
        <f t="shared" si="7"/>
        <v>8.2527756925740938</v>
      </c>
      <c r="F53" s="18">
        <f t="shared" si="8"/>
        <v>4652.1972943649826</v>
      </c>
      <c r="G53" s="18">
        <f t="shared" si="9"/>
        <v>620.78732295931491</v>
      </c>
      <c r="H53" s="1">
        <f t="shared" si="5"/>
        <v>7.4940275393959324</v>
      </c>
    </row>
    <row r="54" spans="1:8" x14ac:dyDescent="0.15">
      <c r="A54" s="97" t="s">
        <v>57</v>
      </c>
      <c r="B54" s="97">
        <v>30371</v>
      </c>
      <c r="C54" s="18">
        <v>4556.5680931264778</v>
      </c>
      <c r="D54" s="18">
        <v>433.16681303733174</v>
      </c>
      <c r="E54" s="1">
        <f t="shared" si="7"/>
        <v>10.519199430760127</v>
      </c>
      <c r="F54" s="18">
        <f t="shared" si="8"/>
        <v>4515.9244407017668</v>
      </c>
      <c r="G54" s="18">
        <f t="shared" si="9"/>
        <v>589.10686144148383</v>
      </c>
      <c r="H54" s="1">
        <f t="shared" si="5"/>
        <v>7.665713533961843</v>
      </c>
    </row>
    <row r="55" spans="1:8" x14ac:dyDescent="0.15">
      <c r="A55" s="97" t="s">
        <v>58</v>
      </c>
      <c r="B55" s="97">
        <v>31445</v>
      </c>
      <c r="C55" s="18">
        <v>5369.7903598137182</v>
      </c>
      <c r="D55" s="18">
        <v>594.77438203334168</v>
      </c>
      <c r="E55" s="1">
        <f t="shared" si="7"/>
        <v>9.0282811802622334</v>
      </c>
      <c r="F55" s="18">
        <f t="shared" si="8"/>
        <v>4386.7247922531415</v>
      </c>
      <c r="G55" s="18">
        <f t="shared" si="9"/>
        <v>559.73571713497802</v>
      </c>
      <c r="H55" s="1">
        <f t="shared" si="5"/>
        <v>7.8371357373917601</v>
      </c>
    </row>
    <row r="56" spans="1:8" x14ac:dyDescent="0.15">
      <c r="A56" s="97" t="s">
        <v>59</v>
      </c>
      <c r="B56" s="97">
        <v>32403</v>
      </c>
      <c r="C56" s="18">
        <v>5371.6500455450569</v>
      </c>
      <c r="D56" s="18">
        <v>692.83924601169736</v>
      </c>
      <c r="E56" s="1">
        <f t="shared" si="7"/>
        <v>7.7530972393188682</v>
      </c>
      <c r="F56" s="18">
        <f t="shared" si="8"/>
        <v>4274.6019877041799</v>
      </c>
      <c r="G56" s="18">
        <f t="shared" si="9"/>
        <v>534.77478252790138</v>
      </c>
      <c r="H56" s="1">
        <f t="shared" si="5"/>
        <v>7.9932751643560467</v>
      </c>
    </row>
    <row r="57" spans="1:8" x14ac:dyDescent="0.15">
      <c r="A57" s="97" t="s">
        <v>60</v>
      </c>
      <c r="B57" s="97">
        <v>33319</v>
      </c>
      <c r="C57" s="18">
        <v>5042.0436614079272</v>
      </c>
      <c r="D57" s="18">
        <v>391.39987162516474</v>
      </c>
      <c r="E57" s="1">
        <f t="shared" si="7"/>
        <v>12.882077964084219</v>
      </c>
      <c r="F57" s="18">
        <f t="shared" si="8"/>
        <v>4170.0759080163234</v>
      </c>
      <c r="G57" s="18">
        <f t="shared" si="9"/>
        <v>511.94983586219229</v>
      </c>
      <c r="H57" s="1">
        <f t="shared" si="5"/>
        <v>8.1454775759295934</v>
      </c>
    </row>
    <row r="58" spans="1:8" x14ac:dyDescent="0.15">
      <c r="A58" s="97" t="s">
        <v>61</v>
      </c>
      <c r="B58" s="97">
        <v>35462</v>
      </c>
      <c r="C58" s="18">
        <v>4582.3742824235942</v>
      </c>
      <c r="D58" s="18">
        <v>436.96358236412152</v>
      </c>
      <c r="E58" s="1">
        <v>10.486856267589605</v>
      </c>
      <c r="F58" s="18">
        <f t="shared" si="8"/>
        <v>3935.4109858486686</v>
      </c>
      <c r="G58" s="18">
        <f t="shared" si="9"/>
        <v>462.28381671636919</v>
      </c>
      <c r="H58" s="1">
        <f t="shared" si="5"/>
        <v>8.5129758895782643</v>
      </c>
    </row>
    <row r="59" spans="1:8" x14ac:dyDescent="0.15">
      <c r="B59" s="97"/>
      <c r="C59" s="2"/>
      <c r="D59" s="97"/>
      <c r="E59" s="24"/>
      <c r="F59" s="97"/>
      <c r="G59" s="2"/>
      <c r="H59" s="24"/>
    </row>
    <row r="60" spans="1:8" x14ac:dyDescent="0.15">
      <c r="B60" s="97"/>
      <c r="C60" s="97"/>
      <c r="D60" s="97"/>
      <c r="E60" s="97"/>
      <c r="F60" s="97"/>
      <c r="G60" s="97"/>
      <c r="H60" s="24"/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2"/>
  <dimension ref="A1:R58"/>
  <sheetViews>
    <sheetView topLeftCell="E16" workbookViewId="0">
      <selection activeCell="A33" sqref="A33:E56"/>
    </sheetView>
  </sheetViews>
  <sheetFormatPr baseColWidth="10" defaultColWidth="8.83203125" defaultRowHeight="14" x14ac:dyDescent="0.15"/>
  <cols>
    <col min="1" max="1" width="5.83203125" style="25" customWidth="1"/>
    <col min="2" max="2" width="12" style="25" customWidth="1"/>
    <col min="3" max="3" width="10.83203125" style="25" customWidth="1"/>
    <col min="4" max="4" width="8.83203125" style="25"/>
    <col min="5" max="5" width="10.5" style="25" customWidth="1"/>
    <col min="6" max="6" width="8.83203125" style="25"/>
    <col min="7" max="7" width="11.1640625" style="25" customWidth="1"/>
    <col min="8" max="8" width="11.5" style="25" customWidth="1"/>
    <col min="9" max="16384" width="8.83203125" style="25"/>
  </cols>
  <sheetData>
    <row r="1" spans="1:18" x14ac:dyDescent="0.15">
      <c r="A1" s="2" t="s">
        <v>36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98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25" t="s">
        <v>37</v>
      </c>
      <c r="B4" s="25">
        <v>0</v>
      </c>
      <c r="C4" s="18">
        <v>14552.209999999997</v>
      </c>
      <c r="D4" s="18">
        <v>5075</v>
      </c>
      <c r="E4" s="1">
        <f>C4/D4</f>
        <v>2.8674305418719208</v>
      </c>
      <c r="F4" s="18">
        <f>$K$5*EXP(-B4/$K$6)</f>
        <v>15800</v>
      </c>
      <c r="G4" s="18">
        <f>$O$5*EXP(-B4/$O$6)</f>
        <v>5600</v>
      </c>
      <c r="H4" s="1">
        <f>F4/G4</f>
        <v>2.8214285714285716</v>
      </c>
      <c r="J4" s="31" t="s">
        <v>4</v>
      </c>
      <c r="K4" s="32"/>
      <c r="L4" s="32"/>
      <c r="M4" s="32"/>
      <c r="N4" s="33"/>
      <c r="O4" s="31"/>
      <c r="P4" s="31"/>
      <c r="Q4" s="31"/>
    </row>
    <row r="5" spans="1:18" ht="18" x14ac:dyDescent="0.25">
      <c r="A5" s="25" t="s">
        <v>38</v>
      </c>
      <c r="B5" s="25">
        <v>2400</v>
      </c>
      <c r="C5" s="18">
        <v>9598.98</v>
      </c>
      <c r="D5" s="18">
        <v>3666</v>
      </c>
      <c r="E5" s="1">
        <f t="shared" ref="E5:E28" si="0">C5/D5</f>
        <v>2.6183797054009821</v>
      </c>
      <c r="F5" s="18">
        <f>$K$5*EXP(-B5/$K$6)</f>
        <v>7800.0300565482594</v>
      </c>
      <c r="G5" s="18">
        <f>$O$5*EXP(-B5/$O$6)</f>
        <v>2447.7773062538704</v>
      </c>
      <c r="H5" s="1">
        <f t="shared" ref="H5:H7" si="1">F5/G5</f>
        <v>3.1865766696258775</v>
      </c>
      <c r="J5" s="4" t="s">
        <v>5</v>
      </c>
      <c r="K5" s="5">
        <v>15800</v>
      </c>
      <c r="L5" s="6" t="s">
        <v>6</v>
      </c>
      <c r="M5" s="3">
        <f>LN(K5/K7)/(-1/K8+1/K6)</f>
        <v>4299.9003092851235</v>
      </c>
      <c r="N5" s="7" t="s">
        <v>62</v>
      </c>
      <c r="O5" s="5">
        <v>5600</v>
      </c>
      <c r="P5" s="6" t="s">
        <v>6</v>
      </c>
      <c r="Q5" s="3">
        <f>LN(O5/O7)/(-1/O8+1/O6)</f>
        <v>4300.2931956070079</v>
      </c>
    </row>
    <row r="6" spans="1:18" ht="18" x14ac:dyDescent="0.25">
      <c r="A6" s="25" t="s">
        <v>39</v>
      </c>
      <c r="B6" s="30">
        <v>4040</v>
      </c>
      <c r="C6" s="18">
        <v>4594.1549999999997</v>
      </c>
      <c r="D6" s="18">
        <v>1408</v>
      </c>
      <c r="E6" s="1">
        <f t="shared" si="0"/>
        <v>3.2628941761363635</v>
      </c>
      <c r="F6" s="18">
        <f>$K$5*EXP(-B6/$K$6)</f>
        <v>4815.1858657901148</v>
      </c>
      <c r="G6" s="18">
        <f>$O$5*EXP(-B6/$O$6)</f>
        <v>1390.4996590123976</v>
      </c>
      <c r="H6" s="1">
        <f t="shared" si="1"/>
        <v>3.462917689034243</v>
      </c>
      <c r="J6" s="8" t="s">
        <v>8</v>
      </c>
      <c r="K6" s="9">
        <v>3400</v>
      </c>
      <c r="L6" s="10"/>
      <c r="M6" s="11"/>
      <c r="N6" s="12" t="s">
        <v>63</v>
      </c>
      <c r="O6" s="9">
        <v>2900</v>
      </c>
      <c r="P6" s="10"/>
      <c r="Q6" s="11"/>
      <c r="R6" s="25">
        <f>1/0.0002</f>
        <v>5000</v>
      </c>
    </row>
    <row r="7" spans="1:18" ht="18" x14ac:dyDescent="0.25">
      <c r="A7" s="25" t="s">
        <v>40</v>
      </c>
      <c r="B7" s="25">
        <v>4300</v>
      </c>
      <c r="C7" s="18"/>
      <c r="D7" s="18"/>
      <c r="E7" s="1"/>
      <c r="F7" s="18">
        <f>$K$5*EXP(-B7/$K$6)</f>
        <v>4460.6926545304523</v>
      </c>
      <c r="G7" s="18">
        <f>$O$5*EXP(-B7/$O$6)</f>
        <v>1271.2592911817273</v>
      </c>
      <c r="H7" s="1">
        <f t="shared" si="1"/>
        <v>3.5088771311035347</v>
      </c>
      <c r="J7" s="8" t="s">
        <v>10</v>
      </c>
      <c r="K7" s="9">
        <v>5298</v>
      </c>
      <c r="L7" s="13"/>
      <c r="M7" s="14"/>
      <c r="N7" s="12" t="s">
        <v>64</v>
      </c>
      <c r="O7" s="9">
        <v>1637</v>
      </c>
      <c r="P7" s="13"/>
      <c r="Q7" s="14"/>
      <c r="R7" s="25">
        <f>1/0.00003</f>
        <v>33333.333333333336</v>
      </c>
    </row>
    <row r="8" spans="1:18" ht="19" thickBot="1" x14ac:dyDescent="0.3">
      <c r="A8" s="25" t="s">
        <v>41</v>
      </c>
      <c r="B8" s="25">
        <v>5140.0000000000009</v>
      </c>
      <c r="C8" s="18">
        <v>4649.1302616088196</v>
      </c>
      <c r="D8" s="18">
        <v>1056</v>
      </c>
      <c r="E8" s="1">
        <f t="shared" si="0"/>
        <v>4.402585475008352</v>
      </c>
      <c r="F8" s="18">
        <f t="shared" ref="F8:F27" si="2">$K$7*EXP(-B8/$K$8)</f>
        <v>4313.4126581831797</v>
      </c>
      <c r="G8" s="18">
        <f t="shared" ref="G8:G27" si="3">$O$7*EXP(-B8/$O$8)</f>
        <v>1209.8693241574708</v>
      </c>
      <c r="H8" s="1">
        <f t="shared" ref="H8:H28" si="4">F8/G8</f>
        <v>3.5651888778872505</v>
      </c>
      <c r="J8" s="15" t="s">
        <v>12</v>
      </c>
      <c r="K8" s="16">
        <f>1/0.00004</f>
        <v>24999.999999999996</v>
      </c>
      <c r="L8" s="16"/>
      <c r="M8" s="16"/>
      <c r="N8" s="17" t="s">
        <v>65</v>
      </c>
      <c r="O8" s="16">
        <v>17000</v>
      </c>
      <c r="P8" s="15"/>
      <c r="Q8" s="15"/>
    </row>
    <row r="9" spans="1:18" x14ac:dyDescent="0.15">
      <c r="A9" s="25" t="s">
        <v>42</v>
      </c>
      <c r="B9" s="30">
        <v>6870.0000000000009</v>
      </c>
      <c r="C9" s="18">
        <v>4306.2054726399447</v>
      </c>
      <c r="D9" s="18">
        <v>1080</v>
      </c>
      <c r="E9" s="1">
        <f t="shared" si="0"/>
        <v>3.9872272894814302</v>
      </c>
      <c r="F9" s="18">
        <f t="shared" si="2"/>
        <v>4025.0180319572796</v>
      </c>
      <c r="G9" s="18">
        <f t="shared" si="3"/>
        <v>1092.8048536773733</v>
      </c>
      <c r="H9" s="1">
        <f t="shared" si="4"/>
        <v>3.6831992632653314</v>
      </c>
    </row>
    <row r="10" spans="1:18" ht="15" thickBot="1" x14ac:dyDescent="0.2">
      <c r="A10" s="25" t="s">
        <v>43</v>
      </c>
      <c r="B10" s="25">
        <v>8310</v>
      </c>
      <c r="C10" s="18">
        <v>4175.1848842700847</v>
      </c>
      <c r="D10" s="18">
        <v>1023.35</v>
      </c>
      <c r="E10" s="1">
        <f t="shared" si="0"/>
        <v>4.0799187807398098</v>
      </c>
      <c r="F10" s="18">
        <f t="shared" si="2"/>
        <v>3799.7276414075318</v>
      </c>
      <c r="G10" s="18">
        <f t="shared" si="3"/>
        <v>1004.049947940914</v>
      </c>
      <c r="H10" s="1">
        <f t="shared" si="4"/>
        <v>3.7844010143120261</v>
      </c>
      <c r="J10" s="31" t="s">
        <v>14</v>
      </c>
      <c r="K10" s="32"/>
      <c r="L10" s="32"/>
      <c r="M10" s="32"/>
      <c r="N10" s="33"/>
      <c r="O10" s="31"/>
      <c r="P10" s="31"/>
      <c r="Q10" s="31"/>
    </row>
    <row r="11" spans="1:18" ht="18" x14ac:dyDescent="0.25">
      <c r="A11" s="25" t="s">
        <v>44</v>
      </c>
      <c r="B11" s="30">
        <v>10250</v>
      </c>
      <c r="C11" s="18">
        <v>4015.36661006533</v>
      </c>
      <c r="D11" s="18">
        <v>1019.38</v>
      </c>
      <c r="E11" s="1">
        <f t="shared" si="0"/>
        <v>3.9390282427213896</v>
      </c>
      <c r="F11" s="18">
        <f t="shared" si="2"/>
        <v>3516.0190252222196</v>
      </c>
      <c r="G11" s="18">
        <f t="shared" si="3"/>
        <v>895.76616369972851</v>
      </c>
      <c r="H11" s="1">
        <f t="shared" si="4"/>
        <v>3.9251527549335199</v>
      </c>
      <c r="J11" s="4" t="s">
        <v>18</v>
      </c>
      <c r="K11" s="5">
        <f>K5</f>
        <v>15800</v>
      </c>
      <c r="L11" s="6" t="s">
        <v>6</v>
      </c>
      <c r="M11" s="3">
        <f>M5</f>
        <v>4299.9003092851235</v>
      </c>
      <c r="N11" s="7" t="s">
        <v>7</v>
      </c>
      <c r="O11" s="5">
        <f>O5</f>
        <v>5600</v>
      </c>
      <c r="P11" s="6" t="s">
        <v>6</v>
      </c>
      <c r="Q11" s="3">
        <f>Q5</f>
        <v>4300.2931956070079</v>
      </c>
    </row>
    <row r="12" spans="1:18" ht="18" x14ac:dyDescent="0.25">
      <c r="A12" s="25" t="s">
        <v>45</v>
      </c>
      <c r="B12" s="25">
        <v>12250</v>
      </c>
      <c r="C12" s="18">
        <v>3471.7848648576573</v>
      </c>
      <c r="D12" s="18">
        <v>889</v>
      </c>
      <c r="E12" s="1">
        <f t="shared" si="0"/>
        <v>3.9052698142380846</v>
      </c>
      <c r="F12" s="18">
        <f t="shared" si="2"/>
        <v>3245.6946363890361</v>
      </c>
      <c r="G12" s="18">
        <f t="shared" si="3"/>
        <v>796.34486704644007</v>
      </c>
      <c r="H12" s="1">
        <f t="shared" si="4"/>
        <v>4.0757400100122183</v>
      </c>
      <c r="J12" s="8" t="s">
        <v>19</v>
      </c>
      <c r="K12" s="9">
        <f>K6</f>
        <v>3400</v>
      </c>
      <c r="L12" s="10"/>
      <c r="M12" s="11"/>
      <c r="N12" s="12" t="s">
        <v>9</v>
      </c>
      <c r="O12" s="9">
        <f>O6</f>
        <v>2900</v>
      </c>
      <c r="P12" s="10"/>
      <c r="Q12" s="11"/>
    </row>
    <row r="13" spans="1:18" ht="18" x14ac:dyDescent="0.25">
      <c r="A13" s="25" t="s">
        <v>46</v>
      </c>
      <c r="B13" s="30">
        <v>14250</v>
      </c>
      <c r="C13" s="18">
        <v>3153.5705002684426</v>
      </c>
      <c r="D13" s="18">
        <v>896</v>
      </c>
      <c r="E13" s="1">
        <f t="shared" si="0"/>
        <v>3.5196099333353152</v>
      </c>
      <c r="F13" s="18">
        <f t="shared" si="2"/>
        <v>2996.1537742301475</v>
      </c>
      <c r="G13" s="18">
        <f t="shared" si="3"/>
        <v>707.95836343266024</v>
      </c>
      <c r="H13" s="1">
        <f t="shared" si="4"/>
        <v>4.2321044979294697</v>
      </c>
      <c r="J13" s="8" t="s">
        <v>20</v>
      </c>
      <c r="K13" s="9">
        <f>K11*EXP(-M11/K12)</f>
        <v>4460.8234475183826</v>
      </c>
      <c r="L13" s="13"/>
      <c r="M13" s="14"/>
      <c r="N13" s="12" t="s">
        <v>11</v>
      </c>
      <c r="O13" s="9">
        <f>O11*EXP(-Q11/O12)</f>
        <v>1271.1307709064051</v>
      </c>
      <c r="P13" s="13"/>
      <c r="Q13" s="14"/>
    </row>
    <row r="14" spans="1:18" ht="19" thickBot="1" x14ac:dyDescent="0.3">
      <c r="A14" s="25" t="s">
        <v>47</v>
      </c>
      <c r="B14" s="25">
        <v>16160</v>
      </c>
      <c r="C14" s="18">
        <v>3319.5516120169868</v>
      </c>
      <c r="D14" s="18">
        <v>917</v>
      </c>
      <c r="E14" s="1">
        <f t="shared" si="0"/>
        <v>3.620012663050149</v>
      </c>
      <c r="F14" s="18">
        <f t="shared" si="2"/>
        <v>2775.7733438715336</v>
      </c>
      <c r="G14" s="18">
        <f t="shared" si="3"/>
        <v>632.72275604944662</v>
      </c>
      <c r="H14" s="1">
        <f t="shared" si="4"/>
        <v>4.3870294174382591</v>
      </c>
      <c r="J14" s="15" t="s">
        <v>21</v>
      </c>
      <c r="K14" s="16">
        <f>K8</f>
        <v>24999.999999999996</v>
      </c>
      <c r="L14" s="16"/>
      <c r="M14" s="16"/>
      <c r="N14" s="17" t="s">
        <v>13</v>
      </c>
      <c r="O14" s="16">
        <f>O8</f>
        <v>17000</v>
      </c>
      <c r="P14" s="15"/>
      <c r="Q14" s="15"/>
    </row>
    <row r="15" spans="1:18" x14ac:dyDescent="0.15">
      <c r="A15" s="25" t="s">
        <v>48</v>
      </c>
      <c r="B15" s="30">
        <v>18100</v>
      </c>
      <c r="C15" s="18">
        <v>2658.6074106572541</v>
      </c>
      <c r="D15" s="18">
        <v>569</v>
      </c>
      <c r="E15" s="1">
        <f t="shared" si="0"/>
        <v>4.6724207568668792</v>
      </c>
      <c r="F15" s="18">
        <f t="shared" si="2"/>
        <v>2568.518801295384</v>
      </c>
      <c r="G15" s="18">
        <f t="shared" si="3"/>
        <v>564.48549898763122</v>
      </c>
      <c r="H15" s="1">
        <f t="shared" si="4"/>
        <v>4.5501944795780567</v>
      </c>
    </row>
    <row r="16" spans="1:18" x14ac:dyDescent="0.15">
      <c r="A16" s="25" t="s">
        <v>49</v>
      </c>
      <c r="B16" s="25">
        <v>20200.000000000004</v>
      </c>
      <c r="C16" s="18">
        <v>2101.7999627560384</v>
      </c>
      <c r="D16" s="18">
        <v>506.4</v>
      </c>
      <c r="E16" s="1">
        <f t="shared" si="0"/>
        <v>4.1504738601027613</v>
      </c>
      <c r="F16" s="18">
        <f t="shared" si="2"/>
        <v>2361.5764677789584</v>
      </c>
      <c r="G16" s="18">
        <f t="shared" si="3"/>
        <v>498.8898267277479</v>
      </c>
      <c r="H16" s="1">
        <f t="shared" si="4"/>
        <v>4.733663308527853</v>
      </c>
      <c r="J16" s="26"/>
      <c r="K16" s="27"/>
      <c r="L16" s="27"/>
      <c r="M16" s="27"/>
      <c r="N16" s="28"/>
      <c r="O16" s="27"/>
      <c r="P16" s="26"/>
      <c r="Q16" s="26"/>
    </row>
    <row r="17" spans="1:17" x14ac:dyDescent="0.15">
      <c r="A17" s="25" t="s">
        <v>50</v>
      </c>
      <c r="B17" s="30">
        <v>22310.000000000004</v>
      </c>
      <c r="C17" s="18">
        <v>2013.6687341876227</v>
      </c>
      <c r="D17" s="18">
        <v>343</v>
      </c>
      <c r="E17" s="1">
        <f t="shared" si="0"/>
        <v>5.8707543270776172</v>
      </c>
      <c r="F17" s="18">
        <f t="shared" si="2"/>
        <v>2170.4388689288608</v>
      </c>
      <c r="G17" s="18">
        <f t="shared" si="3"/>
        <v>440.65737065952254</v>
      </c>
      <c r="H17" s="1">
        <f t="shared" si="4"/>
        <v>4.9254568593290768</v>
      </c>
      <c r="J17" s="26"/>
      <c r="K17" s="27"/>
      <c r="L17" s="27"/>
      <c r="M17" s="27"/>
      <c r="N17" s="28"/>
      <c r="O17" s="27"/>
      <c r="P17" s="26"/>
      <c r="Q17" s="26"/>
    </row>
    <row r="18" spans="1:17" x14ac:dyDescent="0.15">
      <c r="A18" s="25" t="s">
        <v>51</v>
      </c>
      <c r="B18" s="25">
        <v>24310.000000000004</v>
      </c>
      <c r="C18" s="18">
        <v>2041.7247152356131</v>
      </c>
      <c r="D18" s="18">
        <v>486</v>
      </c>
      <c r="E18" s="1">
        <f t="shared" si="0"/>
        <v>4.2010796609786274</v>
      </c>
      <c r="F18" s="18">
        <f t="shared" si="2"/>
        <v>2003.5675987411526</v>
      </c>
      <c r="G18" s="18">
        <f t="shared" si="3"/>
        <v>391.74870571302608</v>
      </c>
      <c r="H18" s="1">
        <f t="shared" si="4"/>
        <v>5.1144204678211693</v>
      </c>
      <c r="J18" s="26"/>
      <c r="K18" s="27"/>
      <c r="L18" s="27"/>
      <c r="M18" s="27"/>
      <c r="N18" s="28"/>
      <c r="O18" s="27"/>
      <c r="P18" s="26"/>
      <c r="Q18" s="26"/>
    </row>
    <row r="19" spans="1:17" x14ac:dyDescent="0.15">
      <c r="A19" s="25" t="s">
        <v>52</v>
      </c>
      <c r="B19" s="30">
        <v>26250.000000000004</v>
      </c>
      <c r="C19" s="18">
        <v>1666.3473914211102</v>
      </c>
      <c r="D19" s="18">
        <v>323.33999999999997</v>
      </c>
      <c r="E19" s="1">
        <f t="shared" si="0"/>
        <v>5.153545467375241</v>
      </c>
      <c r="F19" s="18">
        <f t="shared" si="2"/>
        <v>1853.9701947909007</v>
      </c>
      <c r="G19" s="18">
        <f t="shared" si="3"/>
        <v>349.49977933920655</v>
      </c>
      <c r="H19" s="1">
        <f t="shared" si="4"/>
        <v>5.3046390996188082</v>
      </c>
      <c r="J19" s="26"/>
      <c r="K19" s="27"/>
      <c r="L19" s="27"/>
      <c r="M19" s="27"/>
      <c r="N19" s="28"/>
      <c r="O19" s="27"/>
      <c r="P19" s="26"/>
      <c r="Q19" s="26"/>
    </row>
    <row r="20" spans="1:17" x14ac:dyDescent="0.15">
      <c r="A20" s="25" t="s">
        <v>53</v>
      </c>
      <c r="B20" s="25">
        <v>28250.000000000004</v>
      </c>
      <c r="C20" s="18">
        <v>1492.1339389047639</v>
      </c>
      <c r="D20" s="18">
        <v>206.4</v>
      </c>
      <c r="E20" s="1">
        <f t="shared" si="0"/>
        <v>7.2293310993447859</v>
      </c>
      <c r="F20" s="18">
        <f t="shared" si="2"/>
        <v>1711.4301925250954</v>
      </c>
      <c r="G20" s="18">
        <f t="shared" si="3"/>
        <v>310.70871683866989</v>
      </c>
      <c r="H20" s="1">
        <f t="shared" si="4"/>
        <v>5.5081499159025071</v>
      </c>
      <c r="J20" s="26"/>
      <c r="K20" s="27"/>
      <c r="L20" s="27"/>
      <c r="M20" s="27"/>
      <c r="N20" s="28"/>
      <c r="O20" s="27"/>
      <c r="P20" s="26"/>
      <c r="Q20" s="26"/>
    </row>
    <row r="21" spans="1:17" x14ac:dyDescent="0.15">
      <c r="A21" s="25" t="s">
        <v>54</v>
      </c>
      <c r="B21" s="30">
        <v>30420</v>
      </c>
      <c r="C21" s="18">
        <v>1542.0229029533928</v>
      </c>
      <c r="D21" s="18">
        <v>239</v>
      </c>
      <c r="E21" s="1">
        <f t="shared" si="0"/>
        <v>6.4519786734451579</v>
      </c>
      <c r="F21" s="18">
        <f t="shared" si="2"/>
        <v>1569.1426554131131</v>
      </c>
      <c r="G21" s="18">
        <f t="shared" si="3"/>
        <v>273.47461786254587</v>
      </c>
      <c r="H21" s="1">
        <f t="shared" si="4"/>
        <v>5.73779997455485</v>
      </c>
      <c r="J21" s="26"/>
      <c r="K21" s="27"/>
      <c r="L21" s="27"/>
      <c r="M21" s="27"/>
      <c r="N21" s="28"/>
      <c r="O21" s="27"/>
      <c r="P21" s="26"/>
      <c r="Q21" s="26"/>
    </row>
    <row r="22" spans="1:17" x14ac:dyDescent="0.15">
      <c r="A22" s="25" t="s">
        <v>55</v>
      </c>
      <c r="B22" s="25">
        <v>32420</v>
      </c>
      <c r="C22" s="18">
        <v>1288.1199226583947</v>
      </c>
      <c r="D22" s="18">
        <v>211.5</v>
      </c>
      <c r="E22" s="1">
        <f t="shared" si="0"/>
        <v>6.0904015255716057</v>
      </c>
      <c r="F22" s="18">
        <f t="shared" si="2"/>
        <v>1448.5012350243767</v>
      </c>
      <c r="G22" s="18">
        <f t="shared" si="3"/>
        <v>243.12160586959564</v>
      </c>
      <c r="H22" s="1">
        <f t="shared" si="4"/>
        <v>5.9579288720284147</v>
      </c>
      <c r="J22" s="26"/>
      <c r="K22" s="27"/>
      <c r="L22" s="27"/>
      <c r="M22" s="27"/>
      <c r="N22" s="28"/>
      <c r="O22" s="27"/>
      <c r="P22" s="26"/>
      <c r="Q22" s="26"/>
    </row>
    <row r="23" spans="1:17" x14ac:dyDescent="0.15">
      <c r="A23" s="25" t="s">
        <v>56</v>
      </c>
      <c r="B23" s="30">
        <v>34520</v>
      </c>
      <c r="C23" s="18">
        <v>1320.691522124434</v>
      </c>
      <c r="D23" s="18">
        <v>197</v>
      </c>
      <c r="E23" s="1">
        <f t="shared" si="0"/>
        <v>6.7040178788042333</v>
      </c>
      <c r="F23" s="18">
        <f t="shared" si="2"/>
        <v>1331.7973099738019</v>
      </c>
      <c r="G23" s="18">
        <f t="shared" si="3"/>
        <v>214.8698169281264</v>
      </c>
      <c r="H23" s="1">
        <f t="shared" si="4"/>
        <v>6.1981590947195988</v>
      </c>
      <c r="J23" s="26"/>
      <c r="K23" s="27"/>
      <c r="L23" s="27"/>
      <c r="M23" s="27"/>
      <c r="N23" s="28"/>
      <c r="O23" s="27"/>
      <c r="P23" s="26"/>
      <c r="Q23" s="26"/>
    </row>
    <row r="24" spans="1:17" x14ac:dyDescent="0.15">
      <c r="A24" s="25" t="s">
        <v>57</v>
      </c>
      <c r="B24" s="25">
        <v>37300.000000000007</v>
      </c>
      <c r="C24" s="18">
        <v>1027.8909323962389</v>
      </c>
      <c r="D24" s="18">
        <v>164</v>
      </c>
      <c r="E24" s="1">
        <f t="shared" si="0"/>
        <v>6.2676276365624322</v>
      </c>
      <c r="F24" s="18">
        <f t="shared" si="2"/>
        <v>1191.6386668472712</v>
      </c>
      <c r="G24" s="18">
        <f t="shared" si="3"/>
        <v>182.45488378293973</v>
      </c>
      <c r="H24" s="1">
        <f t="shared" si="4"/>
        <v>6.5311415191545246</v>
      </c>
      <c r="J24" s="26"/>
      <c r="K24" s="27"/>
      <c r="L24" s="27"/>
      <c r="M24" s="27"/>
      <c r="N24" s="28"/>
      <c r="O24" s="27"/>
      <c r="P24" s="26"/>
      <c r="Q24" s="26"/>
    </row>
    <row r="25" spans="1:17" x14ac:dyDescent="0.15">
      <c r="A25" s="25" t="s">
        <v>58</v>
      </c>
      <c r="B25" s="30">
        <v>39500.000000000007</v>
      </c>
      <c r="C25" s="18">
        <v>1211.2116441372532</v>
      </c>
      <c r="D25" s="18">
        <v>140</v>
      </c>
      <c r="E25" s="1">
        <f t="shared" si="0"/>
        <v>8.6515117438375224</v>
      </c>
      <c r="F25" s="18">
        <f t="shared" si="2"/>
        <v>1091.2560702894721</v>
      </c>
      <c r="G25" s="18">
        <f t="shared" si="3"/>
        <v>160.30707034626582</v>
      </c>
      <c r="H25" s="1">
        <f t="shared" si="4"/>
        <v>6.8072859664414151</v>
      </c>
      <c r="J25" s="26"/>
      <c r="K25" s="27"/>
      <c r="L25" s="27"/>
      <c r="M25" s="27"/>
      <c r="N25" s="28"/>
      <c r="O25" s="27"/>
      <c r="P25" s="26"/>
      <c r="Q25" s="26"/>
    </row>
    <row r="26" spans="1:17" x14ac:dyDescent="0.15">
      <c r="A26" s="25" t="s">
        <v>59</v>
      </c>
      <c r="B26" s="25">
        <v>41100.000000000007</v>
      </c>
      <c r="C26" s="18">
        <v>1063.3763891867663</v>
      </c>
      <c r="D26" s="18">
        <v>168</v>
      </c>
      <c r="E26" s="1">
        <f t="shared" si="0"/>
        <v>6.3296213642069423</v>
      </c>
      <c r="F26" s="18">
        <f t="shared" si="2"/>
        <v>1023.6036496997818</v>
      </c>
      <c r="G26" s="18">
        <f t="shared" si="3"/>
        <v>145.90759619219105</v>
      </c>
      <c r="H26" s="1">
        <f t="shared" si="4"/>
        <v>7.0154239834880165</v>
      </c>
      <c r="J26" s="26"/>
      <c r="K26" s="27"/>
      <c r="L26" s="27"/>
      <c r="M26" s="27"/>
      <c r="N26" s="28"/>
      <c r="O26" s="27"/>
      <c r="P26" s="26"/>
      <c r="Q26" s="26"/>
    </row>
    <row r="27" spans="1:17" x14ac:dyDescent="0.15">
      <c r="A27" s="25" t="s">
        <v>60</v>
      </c>
      <c r="B27" s="30">
        <v>45100.000000000007</v>
      </c>
      <c r="C27" s="18">
        <v>1052.6417923889055</v>
      </c>
      <c r="D27" s="18">
        <v>139</v>
      </c>
      <c r="E27" s="1">
        <f t="shared" si="0"/>
        <v>7.5729625351719818</v>
      </c>
      <c r="F27" s="18">
        <f t="shared" si="2"/>
        <v>872.25749245481472</v>
      </c>
      <c r="G27" s="18">
        <f t="shared" si="3"/>
        <v>115.31637072110176</v>
      </c>
      <c r="H27" s="1">
        <f t="shared" si="4"/>
        <v>7.5640387136741563</v>
      </c>
      <c r="J27" s="26"/>
      <c r="K27" s="27"/>
      <c r="L27" s="27"/>
      <c r="M27" s="27"/>
      <c r="N27" s="28"/>
      <c r="O27" s="27"/>
      <c r="P27" s="26"/>
      <c r="Q27" s="26"/>
    </row>
    <row r="28" spans="1:17" x14ac:dyDescent="0.15">
      <c r="A28" s="25" t="s">
        <v>61</v>
      </c>
      <c r="B28" s="25">
        <v>51960.000000000007</v>
      </c>
      <c r="C28" s="18">
        <v>909.79018286314772</v>
      </c>
      <c r="D28" s="18">
        <v>120.6</v>
      </c>
      <c r="E28" s="1">
        <f t="shared" si="0"/>
        <v>7.5438655295451724</v>
      </c>
      <c r="F28" s="18">
        <f t="shared" ref="F28" si="5">$K$7*EXP(-B28/$K$8)</f>
        <v>662.94012030961687</v>
      </c>
      <c r="G28" s="18">
        <f t="shared" ref="G28" si="6">$O$7*EXP(-B28/$O$8)</f>
        <v>77.02653625222564</v>
      </c>
      <c r="H28" s="1">
        <f t="shared" si="4"/>
        <v>8.6066458725185324</v>
      </c>
      <c r="J28" s="26"/>
      <c r="K28" s="27"/>
      <c r="L28" s="27"/>
      <c r="M28" s="27"/>
      <c r="N28" s="28"/>
      <c r="O28" s="27"/>
      <c r="P28" s="26"/>
      <c r="Q28" s="26"/>
    </row>
    <row r="29" spans="1:17" x14ac:dyDescent="0.15">
      <c r="C29" s="2" t="s">
        <v>16</v>
      </c>
      <c r="E29" s="24">
        <f>AVERAGE(E6:E28)</f>
        <v>5.3457335651637203</v>
      </c>
      <c r="G29" s="2" t="s">
        <v>17</v>
      </c>
      <c r="H29" s="24">
        <f>AVERAGE(H4:H28)</f>
        <v>5.0075025609730908</v>
      </c>
      <c r="J29" s="26"/>
      <c r="K29" s="27"/>
      <c r="L29" s="27"/>
      <c r="M29" s="27"/>
      <c r="N29" s="28"/>
      <c r="O29" s="27"/>
      <c r="P29" s="26"/>
      <c r="Q29" s="26"/>
    </row>
    <row r="30" spans="1:17" x14ac:dyDescent="0.15">
      <c r="H30" s="24">
        <f>AVERAGE(H7:H28)</f>
        <v>5.259847322465391</v>
      </c>
    </row>
    <row r="33" spans="1:8" ht="31" x14ac:dyDescent="0.15">
      <c r="A33" s="23" t="s">
        <v>0</v>
      </c>
      <c r="B33" s="22" t="s">
        <v>22</v>
      </c>
      <c r="C33" s="22" t="s">
        <v>23</v>
      </c>
      <c r="D33" s="22" t="s">
        <v>98</v>
      </c>
      <c r="E33" s="22" t="s">
        <v>25</v>
      </c>
      <c r="F33" s="22" t="s">
        <v>1</v>
      </c>
      <c r="G33" s="22" t="s">
        <v>2</v>
      </c>
      <c r="H33" s="22" t="s">
        <v>3</v>
      </c>
    </row>
    <row r="34" spans="1:8" x14ac:dyDescent="0.15">
      <c r="A34" s="97" t="s">
        <v>38</v>
      </c>
      <c r="B34" s="97">
        <v>2400</v>
      </c>
      <c r="C34" s="18">
        <v>9598.98</v>
      </c>
      <c r="D34" s="18">
        <v>3666</v>
      </c>
      <c r="E34" s="1">
        <f t="shared" ref="E34:E35" si="7">C34/D34</f>
        <v>2.6183797054009821</v>
      </c>
      <c r="F34" s="18">
        <f>$K$5*EXP(-B34/$K$6)</f>
        <v>7800.0300565482594</v>
      </c>
      <c r="G34" s="18">
        <f>$O$5*EXP(-B34/$O$6)</f>
        <v>2447.7773062538704</v>
      </c>
      <c r="H34" s="1">
        <f t="shared" ref="H34:H56" si="8">F34/G34</f>
        <v>3.1865766696258775</v>
      </c>
    </row>
    <row r="35" spans="1:8" x14ac:dyDescent="0.15">
      <c r="A35" s="97" t="s">
        <v>39</v>
      </c>
      <c r="B35" s="30">
        <v>4040</v>
      </c>
      <c r="C35" s="18">
        <v>4594.1549999999997</v>
      </c>
      <c r="D35" s="18">
        <v>1408</v>
      </c>
      <c r="E35" s="1">
        <f t="shared" si="7"/>
        <v>3.2628941761363635</v>
      </c>
      <c r="F35" s="18">
        <f>$K$5*EXP(-B35/$K$6)</f>
        <v>4815.1858657901148</v>
      </c>
      <c r="G35" s="18">
        <f>$O$5*EXP(-B35/$O$6)</f>
        <v>1390.4996590123976</v>
      </c>
      <c r="H35" s="1">
        <f t="shared" si="8"/>
        <v>3.462917689034243</v>
      </c>
    </row>
    <row r="36" spans="1:8" x14ac:dyDescent="0.15">
      <c r="A36" s="97" t="s">
        <v>41</v>
      </c>
      <c r="B36" s="97">
        <v>5140.0000000000009</v>
      </c>
      <c r="C36" s="18">
        <v>4649.1302616088196</v>
      </c>
      <c r="D36" s="18">
        <v>1056</v>
      </c>
      <c r="E36" s="1">
        <f t="shared" ref="E36:E56" si="9">C36/D36</f>
        <v>4.402585475008352</v>
      </c>
      <c r="F36" s="18">
        <f t="shared" ref="F36:F56" si="10">$K$7*EXP(-B36/$K$8)</f>
        <v>4313.4126581831797</v>
      </c>
      <c r="G36" s="18">
        <f t="shared" ref="G36:G56" si="11">$O$7*EXP(-B36/$O$8)</f>
        <v>1209.8693241574708</v>
      </c>
      <c r="H36" s="1">
        <f t="shared" si="8"/>
        <v>3.5651888778872505</v>
      </c>
    </row>
    <row r="37" spans="1:8" x14ac:dyDescent="0.15">
      <c r="A37" s="97" t="s">
        <v>42</v>
      </c>
      <c r="B37" s="30">
        <v>6870.0000000000009</v>
      </c>
      <c r="C37" s="18">
        <v>4306.2054726399447</v>
      </c>
      <c r="D37" s="18">
        <v>1080</v>
      </c>
      <c r="E37" s="1">
        <f t="shared" si="9"/>
        <v>3.9872272894814302</v>
      </c>
      <c r="F37" s="18">
        <f t="shared" si="10"/>
        <v>4025.0180319572796</v>
      </c>
      <c r="G37" s="18">
        <f t="shared" si="11"/>
        <v>1092.8048536773733</v>
      </c>
      <c r="H37" s="1">
        <f t="shared" si="8"/>
        <v>3.6831992632653314</v>
      </c>
    </row>
    <row r="38" spans="1:8" x14ac:dyDescent="0.15">
      <c r="A38" s="97" t="s">
        <v>43</v>
      </c>
      <c r="B38" s="97">
        <v>8310</v>
      </c>
      <c r="C38" s="18">
        <v>4175.1848842700847</v>
      </c>
      <c r="D38" s="18">
        <v>1023.35</v>
      </c>
      <c r="E38" s="1">
        <f t="shared" si="9"/>
        <v>4.0799187807398098</v>
      </c>
      <c r="F38" s="18">
        <f t="shared" si="10"/>
        <v>3799.7276414075318</v>
      </c>
      <c r="G38" s="18">
        <f t="shared" si="11"/>
        <v>1004.049947940914</v>
      </c>
      <c r="H38" s="1">
        <f t="shared" si="8"/>
        <v>3.7844010143120261</v>
      </c>
    </row>
    <row r="39" spans="1:8" x14ac:dyDescent="0.15">
      <c r="A39" s="97" t="s">
        <v>44</v>
      </c>
      <c r="B39" s="30">
        <v>10250</v>
      </c>
      <c r="C39" s="18">
        <v>4015.36661006533</v>
      </c>
      <c r="D39" s="18">
        <v>1019.38</v>
      </c>
      <c r="E39" s="1">
        <f t="shared" si="9"/>
        <v>3.9390282427213896</v>
      </c>
      <c r="F39" s="18">
        <f t="shared" si="10"/>
        <v>3516.0190252222196</v>
      </c>
      <c r="G39" s="18">
        <f t="shared" si="11"/>
        <v>895.76616369972851</v>
      </c>
      <c r="H39" s="1">
        <f t="shared" si="8"/>
        <v>3.9251527549335199</v>
      </c>
    </row>
    <row r="40" spans="1:8" x14ac:dyDescent="0.15">
      <c r="A40" s="97" t="s">
        <v>45</v>
      </c>
      <c r="B40" s="97">
        <v>12250</v>
      </c>
      <c r="C40" s="18">
        <v>3471.7848648576573</v>
      </c>
      <c r="D40" s="18">
        <v>889</v>
      </c>
      <c r="E40" s="1">
        <f t="shared" si="9"/>
        <v>3.9052698142380846</v>
      </c>
      <c r="F40" s="18">
        <f t="shared" si="10"/>
        <v>3245.6946363890361</v>
      </c>
      <c r="G40" s="18">
        <f t="shared" si="11"/>
        <v>796.34486704644007</v>
      </c>
      <c r="H40" s="1">
        <f t="shared" si="8"/>
        <v>4.0757400100122183</v>
      </c>
    </row>
    <row r="41" spans="1:8" x14ac:dyDescent="0.15">
      <c r="A41" s="97" t="s">
        <v>46</v>
      </c>
      <c r="B41" s="30">
        <v>14250</v>
      </c>
      <c r="C41" s="18">
        <v>3153.5705002684426</v>
      </c>
      <c r="D41" s="18">
        <v>896</v>
      </c>
      <c r="E41" s="1">
        <f t="shared" si="9"/>
        <v>3.5196099333353152</v>
      </c>
      <c r="F41" s="18">
        <f t="shared" si="10"/>
        <v>2996.1537742301475</v>
      </c>
      <c r="G41" s="18">
        <f t="shared" si="11"/>
        <v>707.95836343266024</v>
      </c>
      <c r="H41" s="1">
        <f t="shared" si="8"/>
        <v>4.2321044979294697</v>
      </c>
    </row>
    <row r="42" spans="1:8" x14ac:dyDescent="0.15">
      <c r="A42" s="97" t="s">
        <v>47</v>
      </c>
      <c r="B42" s="97">
        <v>16160</v>
      </c>
      <c r="C42" s="18">
        <v>3319.5516120169868</v>
      </c>
      <c r="D42" s="18">
        <v>917</v>
      </c>
      <c r="E42" s="1">
        <f t="shared" si="9"/>
        <v>3.620012663050149</v>
      </c>
      <c r="F42" s="18">
        <f t="shared" si="10"/>
        <v>2775.7733438715336</v>
      </c>
      <c r="G42" s="18">
        <f t="shared" si="11"/>
        <v>632.72275604944662</v>
      </c>
      <c r="H42" s="1">
        <f t="shared" si="8"/>
        <v>4.3870294174382591</v>
      </c>
    </row>
    <row r="43" spans="1:8" x14ac:dyDescent="0.15">
      <c r="A43" s="97" t="s">
        <v>48</v>
      </c>
      <c r="B43" s="30">
        <v>18100</v>
      </c>
      <c r="C43" s="18">
        <v>2658.6074106572541</v>
      </c>
      <c r="D43" s="18">
        <v>569</v>
      </c>
      <c r="E43" s="1">
        <f t="shared" si="9"/>
        <v>4.6724207568668792</v>
      </c>
      <c r="F43" s="18">
        <f t="shared" si="10"/>
        <v>2568.518801295384</v>
      </c>
      <c r="G43" s="18">
        <f t="shared" si="11"/>
        <v>564.48549898763122</v>
      </c>
      <c r="H43" s="1">
        <f t="shared" si="8"/>
        <v>4.5501944795780567</v>
      </c>
    </row>
    <row r="44" spans="1:8" x14ac:dyDescent="0.15">
      <c r="A44" s="97" t="s">
        <v>49</v>
      </c>
      <c r="B44" s="97">
        <v>20200.000000000004</v>
      </c>
      <c r="C44" s="18">
        <v>2101.7999627560384</v>
      </c>
      <c r="D44" s="18">
        <v>506.4</v>
      </c>
      <c r="E44" s="1">
        <f t="shared" si="9"/>
        <v>4.1504738601027613</v>
      </c>
      <c r="F44" s="18">
        <f t="shared" si="10"/>
        <v>2361.5764677789584</v>
      </c>
      <c r="G44" s="18">
        <f t="shared" si="11"/>
        <v>498.8898267277479</v>
      </c>
      <c r="H44" s="1">
        <f t="shared" si="8"/>
        <v>4.733663308527853</v>
      </c>
    </row>
    <row r="45" spans="1:8" x14ac:dyDescent="0.15">
      <c r="A45" s="97" t="s">
        <v>50</v>
      </c>
      <c r="B45" s="30">
        <v>22310.000000000004</v>
      </c>
      <c r="C45" s="18">
        <v>2013.6687341876227</v>
      </c>
      <c r="D45" s="18">
        <v>343</v>
      </c>
      <c r="E45" s="1">
        <f t="shared" si="9"/>
        <v>5.8707543270776172</v>
      </c>
      <c r="F45" s="18">
        <f t="shared" si="10"/>
        <v>2170.4388689288608</v>
      </c>
      <c r="G45" s="18">
        <f t="shared" si="11"/>
        <v>440.65737065952254</v>
      </c>
      <c r="H45" s="1">
        <f t="shared" si="8"/>
        <v>4.9254568593290768</v>
      </c>
    </row>
    <row r="46" spans="1:8" x14ac:dyDescent="0.15">
      <c r="A46" s="97" t="s">
        <v>51</v>
      </c>
      <c r="B46" s="97">
        <v>24310.000000000004</v>
      </c>
      <c r="C46" s="18">
        <v>2041.7247152356131</v>
      </c>
      <c r="D46" s="18">
        <v>486</v>
      </c>
      <c r="E46" s="1">
        <f t="shared" si="9"/>
        <v>4.2010796609786274</v>
      </c>
      <c r="F46" s="18">
        <f t="shared" si="10"/>
        <v>2003.5675987411526</v>
      </c>
      <c r="G46" s="18">
        <f t="shared" si="11"/>
        <v>391.74870571302608</v>
      </c>
      <c r="H46" s="1">
        <f t="shared" si="8"/>
        <v>5.1144204678211693</v>
      </c>
    </row>
    <row r="47" spans="1:8" x14ac:dyDescent="0.15">
      <c r="A47" s="97" t="s">
        <v>52</v>
      </c>
      <c r="B47" s="30">
        <v>26250.000000000004</v>
      </c>
      <c r="C47" s="18">
        <v>1666.3473914211102</v>
      </c>
      <c r="D47" s="18">
        <v>323.33999999999997</v>
      </c>
      <c r="E47" s="1">
        <f t="shared" si="9"/>
        <v>5.153545467375241</v>
      </c>
      <c r="F47" s="18">
        <f t="shared" si="10"/>
        <v>1853.9701947909007</v>
      </c>
      <c r="G47" s="18">
        <f t="shared" si="11"/>
        <v>349.49977933920655</v>
      </c>
      <c r="H47" s="1">
        <f t="shared" si="8"/>
        <v>5.3046390996188082</v>
      </c>
    </row>
    <row r="48" spans="1:8" x14ac:dyDescent="0.15">
      <c r="A48" s="97" t="s">
        <v>53</v>
      </c>
      <c r="B48" s="97">
        <v>28250.000000000004</v>
      </c>
      <c r="C48" s="18">
        <v>1492.1339389047639</v>
      </c>
      <c r="D48" s="18">
        <v>206.4</v>
      </c>
      <c r="E48" s="1">
        <f t="shared" si="9"/>
        <v>7.2293310993447859</v>
      </c>
      <c r="F48" s="18">
        <f t="shared" si="10"/>
        <v>1711.4301925250954</v>
      </c>
      <c r="G48" s="18">
        <f t="shared" si="11"/>
        <v>310.70871683866989</v>
      </c>
      <c r="H48" s="1">
        <f t="shared" si="8"/>
        <v>5.5081499159025071</v>
      </c>
    </row>
    <row r="49" spans="1:8" x14ac:dyDescent="0.15">
      <c r="A49" s="97" t="s">
        <v>54</v>
      </c>
      <c r="B49" s="30">
        <v>30420</v>
      </c>
      <c r="C49" s="18">
        <v>1542.0229029533928</v>
      </c>
      <c r="D49" s="18">
        <v>239</v>
      </c>
      <c r="E49" s="1">
        <f t="shared" si="9"/>
        <v>6.4519786734451579</v>
      </c>
      <c r="F49" s="18">
        <f t="shared" si="10"/>
        <v>1569.1426554131131</v>
      </c>
      <c r="G49" s="18">
        <f t="shared" si="11"/>
        <v>273.47461786254587</v>
      </c>
      <c r="H49" s="1">
        <f t="shared" si="8"/>
        <v>5.73779997455485</v>
      </c>
    </row>
    <row r="50" spans="1:8" x14ac:dyDescent="0.15">
      <c r="A50" s="97" t="s">
        <v>55</v>
      </c>
      <c r="B50" s="97">
        <v>32420</v>
      </c>
      <c r="C50" s="18">
        <v>1288.1199226583947</v>
      </c>
      <c r="D50" s="18">
        <v>211.5</v>
      </c>
      <c r="E50" s="1">
        <f t="shared" si="9"/>
        <v>6.0904015255716057</v>
      </c>
      <c r="F50" s="18">
        <f t="shared" si="10"/>
        <v>1448.5012350243767</v>
      </c>
      <c r="G50" s="18">
        <f t="shared" si="11"/>
        <v>243.12160586959564</v>
      </c>
      <c r="H50" s="1">
        <f t="shared" si="8"/>
        <v>5.9579288720284147</v>
      </c>
    </row>
    <row r="51" spans="1:8" x14ac:dyDescent="0.15">
      <c r="A51" s="97" t="s">
        <v>56</v>
      </c>
      <c r="B51" s="30">
        <v>34520</v>
      </c>
      <c r="C51" s="18">
        <v>1320.691522124434</v>
      </c>
      <c r="D51" s="18">
        <v>197</v>
      </c>
      <c r="E51" s="1">
        <f t="shared" si="9"/>
        <v>6.7040178788042333</v>
      </c>
      <c r="F51" s="18">
        <f t="shared" si="10"/>
        <v>1331.7973099738019</v>
      </c>
      <c r="G51" s="18">
        <f t="shared" si="11"/>
        <v>214.8698169281264</v>
      </c>
      <c r="H51" s="1">
        <f t="shared" si="8"/>
        <v>6.1981590947195988</v>
      </c>
    </row>
    <row r="52" spans="1:8" x14ac:dyDescent="0.15">
      <c r="A52" s="97" t="s">
        <v>57</v>
      </c>
      <c r="B52" s="97">
        <v>37300.000000000007</v>
      </c>
      <c r="C52" s="18">
        <v>1027.8909323962389</v>
      </c>
      <c r="D52" s="18">
        <v>164</v>
      </c>
      <c r="E52" s="1">
        <f t="shared" si="9"/>
        <v>6.2676276365624322</v>
      </c>
      <c r="F52" s="18">
        <f t="shared" si="10"/>
        <v>1191.6386668472712</v>
      </c>
      <c r="G52" s="18">
        <f t="shared" si="11"/>
        <v>182.45488378293973</v>
      </c>
      <c r="H52" s="1">
        <f t="shared" si="8"/>
        <v>6.5311415191545246</v>
      </c>
    </row>
    <row r="53" spans="1:8" x14ac:dyDescent="0.15">
      <c r="A53" s="97" t="s">
        <v>58</v>
      </c>
      <c r="B53" s="30">
        <v>39500.000000000007</v>
      </c>
      <c r="C53" s="18">
        <v>1211.2116441372532</v>
      </c>
      <c r="D53" s="18">
        <v>140</v>
      </c>
      <c r="E53" s="1">
        <f t="shared" si="9"/>
        <v>8.6515117438375224</v>
      </c>
      <c r="F53" s="18">
        <f t="shared" si="10"/>
        <v>1091.2560702894721</v>
      </c>
      <c r="G53" s="18">
        <f t="shared" si="11"/>
        <v>160.30707034626582</v>
      </c>
      <c r="H53" s="1">
        <f t="shared" si="8"/>
        <v>6.8072859664414151</v>
      </c>
    </row>
    <row r="54" spans="1:8" x14ac:dyDescent="0.15">
      <c r="A54" s="97" t="s">
        <v>59</v>
      </c>
      <c r="B54" s="97">
        <v>41100.000000000007</v>
      </c>
      <c r="C54" s="18">
        <v>1063.3763891867663</v>
      </c>
      <c r="D54" s="18">
        <v>168</v>
      </c>
      <c r="E54" s="1">
        <f t="shared" si="9"/>
        <v>6.3296213642069423</v>
      </c>
      <c r="F54" s="18">
        <f t="shared" si="10"/>
        <v>1023.6036496997818</v>
      </c>
      <c r="G54" s="18">
        <f t="shared" si="11"/>
        <v>145.90759619219105</v>
      </c>
      <c r="H54" s="1">
        <f t="shared" si="8"/>
        <v>7.0154239834880165</v>
      </c>
    </row>
    <row r="55" spans="1:8" x14ac:dyDescent="0.15">
      <c r="A55" s="97" t="s">
        <v>60</v>
      </c>
      <c r="B55" s="30">
        <v>45100.000000000007</v>
      </c>
      <c r="C55" s="18">
        <v>1052.6417923889055</v>
      </c>
      <c r="D55" s="18">
        <v>139</v>
      </c>
      <c r="E55" s="1">
        <f t="shared" si="9"/>
        <v>7.5729625351719818</v>
      </c>
      <c r="F55" s="18">
        <f t="shared" si="10"/>
        <v>872.25749245481472</v>
      </c>
      <c r="G55" s="18">
        <f t="shared" si="11"/>
        <v>115.31637072110176</v>
      </c>
      <c r="H55" s="1">
        <f t="shared" si="8"/>
        <v>7.5640387136741563</v>
      </c>
    </row>
    <row r="56" spans="1:8" x14ac:dyDescent="0.15">
      <c r="A56" s="97" t="s">
        <v>61</v>
      </c>
      <c r="B56" s="97">
        <v>51960.000000000007</v>
      </c>
      <c r="C56" s="18">
        <v>909.79018286314772</v>
      </c>
      <c r="D56" s="18">
        <v>120.6</v>
      </c>
      <c r="E56" s="1">
        <f t="shared" si="9"/>
        <v>7.5438655295451724</v>
      </c>
      <c r="F56" s="18">
        <f t="shared" si="10"/>
        <v>662.94012030961687</v>
      </c>
      <c r="G56" s="18">
        <f t="shared" si="11"/>
        <v>77.02653625222564</v>
      </c>
      <c r="H56" s="1">
        <f t="shared" si="8"/>
        <v>8.6066458725185324</v>
      </c>
    </row>
    <row r="57" spans="1:8" x14ac:dyDescent="0.15">
      <c r="A57" s="97"/>
      <c r="B57" s="97"/>
      <c r="C57" s="2" t="s">
        <v>16</v>
      </c>
      <c r="D57" s="97"/>
      <c r="E57" s="24">
        <f>AVERAGE(E35:E56)</f>
        <v>5.3457335651637203</v>
      </c>
      <c r="F57" s="97"/>
      <c r="G57" s="2" t="s">
        <v>17</v>
      </c>
      <c r="H57" s="24">
        <f>AVERAGE(H34:H56)</f>
        <v>5.1677068835563116</v>
      </c>
    </row>
    <row r="58" spans="1:8" x14ac:dyDescent="0.15">
      <c r="A58" s="97"/>
      <c r="B58" s="97"/>
      <c r="C58" s="97"/>
      <c r="D58" s="97"/>
      <c r="E58" s="97"/>
      <c r="F58" s="97"/>
      <c r="G58" s="97"/>
      <c r="H58" s="24">
        <f>AVERAGE(H36:H56)</f>
        <v>5.3432268553873836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14"/>
  <dimension ref="A1:R54"/>
  <sheetViews>
    <sheetView topLeftCell="E14" workbookViewId="0">
      <selection activeCell="A32" sqref="A32:E54"/>
    </sheetView>
  </sheetViews>
  <sheetFormatPr baseColWidth="10" defaultColWidth="8.83203125" defaultRowHeight="14" x14ac:dyDescent="0.15"/>
  <cols>
    <col min="1" max="1" width="5.83203125" style="25" customWidth="1"/>
    <col min="2" max="2" width="12" style="25" customWidth="1"/>
    <col min="3" max="3" width="10.83203125" style="25" customWidth="1"/>
    <col min="4" max="4" width="8.83203125" style="25"/>
    <col min="5" max="5" width="10.5" style="25" customWidth="1"/>
    <col min="6" max="6" width="8.83203125" style="25"/>
    <col min="7" max="7" width="11.1640625" style="25" customWidth="1"/>
    <col min="8" max="8" width="11.5" style="25" customWidth="1"/>
    <col min="9" max="16384" width="8.83203125" style="25"/>
  </cols>
  <sheetData>
    <row r="1" spans="1:18" x14ac:dyDescent="0.15">
      <c r="A1" s="2" t="s">
        <v>80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98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25" t="s">
        <v>37</v>
      </c>
      <c r="B4" s="25">
        <v>0</v>
      </c>
      <c r="C4" s="18">
        <v>2130.5587251272595</v>
      </c>
      <c r="D4" s="18">
        <v>1054</v>
      </c>
      <c r="E4" s="1">
        <f>C4/D4</f>
        <v>2.0214029650163754</v>
      </c>
      <c r="F4" s="18">
        <f>$K$5*EXP(-B4/$K$6)</f>
        <v>2200</v>
      </c>
      <c r="G4" s="18">
        <f>$O$5*EXP(-B4/$O$6)</f>
        <v>1100</v>
      </c>
      <c r="H4" s="1">
        <f>F4/G4</f>
        <v>2</v>
      </c>
      <c r="J4" s="31" t="s">
        <v>4</v>
      </c>
      <c r="K4" s="32"/>
      <c r="L4" s="32"/>
      <c r="M4" s="32"/>
      <c r="N4" s="33"/>
      <c r="O4" s="31"/>
      <c r="P4" s="31"/>
      <c r="Q4" s="31"/>
    </row>
    <row r="5" spans="1:18" ht="18" x14ac:dyDescent="0.25">
      <c r="A5" s="25" t="s">
        <v>38</v>
      </c>
      <c r="B5" s="25">
        <v>1000</v>
      </c>
      <c r="C5" s="18">
        <v>1451.7369518656558</v>
      </c>
      <c r="D5" s="18">
        <v>515</v>
      </c>
      <c r="E5" s="1">
        <f t="shared" ref="E5:E27" si="0">C5/D5</f>
        <v>2.8189067026517587</v>
      </c>
      <c r="F5" s="18">
        <f>$K$5*EXP(-B5/$K$6)</f>
        <v>1653.2500447656291</v>
      </c>
      <c r="G5" s="18">
        <f>$O$5*EXP(-B5/$O$6)</f>
        <v>667.1837256838968</v>
      </c>
      <c r="H5" s="1">
        <f t="shared" ref="H5:H23" si="1">F5/G5</f>
        <v>2.477953195082756</v>
      </c>
      <c r="J5" s="4" t="s">
        <v>5</v>
      </c>
      <c r="K5" s="5">
        <v>2200</v>
      </c>
      <c r="L5" s="6" t="s">
        <v>6</v>
      </c>
      <c r="M5" s="3">
        <f>LN(K5/K7)/(-1/K8+1/K6)</f>
        <v>2800.9589153021102</v>
      </c>
      <c r="N5" s="7" t="s">
        <v>62</v>
      </c>
      <c r="O5" s="5">
        <v>1100</v>
      </c>
      <c r="P5" s="6" t="s">
        <v>6</v>
      </c>
      <c r="Q5" s="3">
        <f>LN(O5/O7)/(-1/O8+1/O6)</f>
        <v>2802.0680424299653</v>
      </c>
    </row>
    <row r="6" spans="1:18" ht="18" x14ac:dyDescent="0.25">
      <c r="A6" s="25" t="s">
        <v>39</v>
      </c>
      <c r="B6" s="30">
        <v>1940</v>
      </c>
      <c r="C6" s="18">
        <v>1444.3176563173486</v>
      </c>
      <c r="D6" s="18">
        <v>451</v>
      </c>
      <c r="E6" s="1">
        <f t="shared" si="0"/>
        <v>3.2024781736526577</v>
      </c>
      <c r="F6" s="18">
        <f>$K$5*EXP(-B6/$K$6)</f>
        <v>1263.861410445604</v>
      </c>
      <c r="G6" s="18">
        <f>$O$5*EXP(-B6/$O$6)</f>
        <v>416.99134191373872</v>
      </c>
      <c r="H6" s="1">
        <f t="shared" si="1"/>
        <v>3.030905640978641</v>
      </c>
      <c r="J6" s="8" t="s">
        <v>8</v>
      </c>
      <c r="K6" s="9">
        <v>3500</v>
      </c>
      <c r="L6" s="10"/>
      <c r="M6" s="11"/>
      <c r="N6" s="12" t="s">
        <v>63</v>
      </c>
      <c r="O6" s="9">
        <v>2000</v>
      </c>
      <c r="P6" s="10"/>
      <c r="Q6" s="11"/>
      <c r="R6" s="25">
        <f>1/0.0002</f>
        <v>5000</v>
      </c>
    </row>
    <row r="7" spans="1:18" ht="18" x14ac:dyDescent="0.25">
      <c r="A7" s="25" t="s">
        <v>15</v>
      </c>
      <c r="B7" s="25">
        <v>2800</v>
      </c>
      <c r="C7" s="18"/>
      <c r="D7" s="18"/>
      <c r="E7" s="1"/>
      <c r="F7" s="18">
        <f>$K$5*EXP(-B7/$K$6)</f>
        <v>988.52372105788743</v>
      </c>
      <c r="G7" s="18">
        <f>$O$5*EXP(-B7/$O$6)</f>
        <v>271.25666033576715</v>
      </c>
      <c r="H7" s="1">
        <f t="shared" si="1"/>
        <v>3.6442376007810173</v>
      </c>
      <c r="J7" s="8" t="s">
        <v>10</v>
      </c>
      <c r="K7" s="9">
        <v>1218</v>
      </c>
      <c r="L7" s="13"/>
      <c r="M7" s="14"/>
      <c r="N7" s="12" t="s">
        <v>64</v>
      </c>
      <c r="O7" s="9">
        <v>334</v>
      </c>
      <c r="P7" s="13"/>
      <c r="Q7" s="14"/>
      <c r="R7" s="25">
        <f>1/0.00003</f>
        <v>33333.333333333336</v>
      </c>
    </row>
    <row r="8" spans="1:18" ht="19" thickBot="1" x14ac:dyDescent="0.3">
      <c r="A8" s="25" t="s">
        <v>41</v>
      </c>
      <c r="B8" s="25">
        <v>2980</v>
      </c>
      <c r="C8" s="18">
        <v>1018.0317408432968</v>
      </c>
      <c r="D8" s="18">
        <v>204</v>
      </c>
      <c r="E8" s="1">
        <f t="shared" si="0"/>
        <v>4.9903516708004743</v>
      </c>
      <c r="F8" s="18">
        <f t="shared" ref="F8:F27" si="2">$K$7*EXP(-B8/$K$8)</f>
        <v>975.13642917543677</v>
      </c>
      <c r="G8" s="18">
        <f t="shared" ref="G8:G27" si="3">$O$7*EXP(-B8/$O$8)</f>
        <v>267.40194363267312</v>
      </c>
      <c r="H8" s="1">
        <f t="shared" si="1"/>
        <v>3.6467065868263475</v>
      </c>
      <c r="J8" s="15" t="s">
        <v>12</v>
      </c>
      <c r="K8" s="16">
        <v>13400</v>
      </c>
      <c r="L8" s="16"/>
      <c r="M8" s="16"/>
      <c r="N8" s="17" t="s">
        <v>65</v>
      </c>
      <c r="O8" s="16">
        <v>13400</v>
      </c>
      <c r="P8" s="15"/>
      <c r="Q8" s="15"/>
    </row>
    <row r="9" spans="1:18" x14ac:dyDescent="0.15">
      <c r="A9" s="25" t="s">
        <v>42</v>
      </c>
      <c r="B9" s="30">
        <v>3960</v>
      </c>
      <c r="C9" s="18">
        <v>924.39328609002257</v>
      </c>
      <c r="D9" s="18">
        <v>283</v>
      </c>
      <c r="E9" s="1">
        <f t="shared" si="0"/>
        <v>3.2664073713428361</v>
      </c>
      <c r="F9" s="18">
        <f t="shared" si="2"/>
        <v>906.36587513228267</v>
      </c>
      <c r="G9" s="18">
        <f t="shared" si="3"/>
        <v>248.54368004448472</v>
      </c>
      <c r="H9" s="1">
        <f t="shared" si="1"/>
        <v>3.6467065868263475</v>
      </c>
    </row>
    <row r="10" spans="1:18" ht="15" thickBot="1" x14ac:dyDescent="0.2">
      <c r="A10" s="25" t="s">
        <v>43</v>
      </c>
      <c r="B10" s="25">
        <v>4880</v>
      </c>
      <c r="C10" s="18">
        <v>946.9987889524059</v>
      </c>
      <c r="D10" s="18">
        <v>270</v>
      </c>
      <c r="E10" s="1">
        <f t="shared" si="0"/>
        <v>3.5074029220459479</v>
      </c>
      <c r="F10" s="18">
        <f t="shared" si="2"/>
        <v>846.22589877572057</v>
      </c>
      <c r="G10" s="18">
        <f t="shared" si="3"/>
        <v>232.052093752948</v>
      </c>
      <c r="H10" s="1">
        <f t="shared" si="1"/>
        <v>3.6467065868263475</v>
      </c>
      <c r="J10" s="31" t="s">
        <v>14</v>
      </c>
      <c r="K10" s="32"/>
      <c r="L10" s="32"/>
      <c r="M10" s="32"/>
      <c r="N10" s="33"/>
      <c r="O10" s="31"/>
      <c r="P10" s="31"/>
      <c r="Q10" s="31"/>
    </row>
    <row r="11" spans="1:18" ht="18" x14ac:dyDescent="0.25">
      <c r="A11" s="25" t="s">
        <v>44</v>
      </c>
      <c r="B11" s="30">
        <v>5930</v>
      </c>
      <c r="C11" s="18">
        <v>809.80601646639161</v>
      </c>
      <c r="D11" s="18">
        <v>216</v>
      </c>
      <c r="E11" s="1">
        <f t="shared" si="0"/>
        <v>3.7491019280851465</v>
      </c>
      <c r="F11" s="18">
        <f t="shared" si="2"/>
        <v>782.44852291405641</v>
      </c>
      <c r="G11" s="18">
        <f t="shared" si="3"/>
        <v>214.56305964966734</v>
      </c>
      <c r="H11" s="1">
        <f t="shared" si="1"/>
        <v>3.6467065868263475</v>
      </c>
      <c r="J11" s="4" t="s">
        <v>18</v>
      </c>
      <c r="K11" s="5">
        <f>K5</f>
        <v>2200</v>
      </c>
      <c r="L11" s="6" t="s">
        <v>6</v>
      </c>
      <c r="M11" s="3">
        <f>M5</f>
        <v>2800.9589153021102</v>
      </c>
      <c r="N11" s="7" t="s">
        <v>7</v>
      </c>
      <c r="O11" s="5">
        <f>O5</f>
        <v>1100</v>
      </c>
      <c r="P11" s="6" t="s">
        <v>6</v>
      </c>
      <c r="Q11" s="3">
        <f>Q5</f>
        <v>2802.0680424299653</v>
      </c>
    </row>
    <row r="12" spans="1:18" ht="18" x14ac:dyDescent="0.25">
      <c r="A12" s="25" t="s">
        <v>45</v>
      </c>
      <c r="B12" s="25">
        <v>7050</v>
      </c>
      <c r="C12" s="18">
        <v>683.04708588663675</v>
      </c>
      <c r="D12" s="18">
        <v>188</v>
      </c>
      <c r="E12" s="1">
        <f t="shared" si="0"/>
        <v>3.6332291802480676</v>
      </c>
      <c r="F12" s="18">
        <f t="shared" si="2"/>
        <v>719.70833904740641</v>
      </c>
      <c r="G12" s="18">
        <f t="shared" si="3"/>
        <v>197.35844436932163</v>
      </c>
      <c r="H12" s="1">
        <f t="shared" si="1"/>
        <v>3.6467065868263471</v>
      </c>
      <c r="J12" s="8" t="s">
        <v>19</v>
      </c>
      <c r="K12" s="9">
        <f>K6</f>
        <v>3500</v>
      </c>
      <c r="L12" s="10"/>
      <c r="M12" s="11"/>
      <c r="N12" s="12" t="s">
        <v>9</v>
      </c>
      <c r="O12" s="9">
        <f>O6</f>
        <v>2000</v>
      </c>
      <c r="P12" s="10"/>
      <c r="Q12" s="11"/>
    </row>
    <row r="13" spans="1:18" ht="18" x14ac:dyDescent="0.25">
      <c r="A13" s="25" t="s">
        <v>46</v>
      </c>
      <c r="B13" s="30">
        <v>7970</v>
      </c>
      <c r="C13" s="18">
        <v>668.19034769195628</v>
      </c>
      <c r="D13" s="18">
        <v>153</v>
      </c>
      <c r="E13" s="1">
        <f t="shared" si="0"/>
        <v>4.3672571744572304</v>
      </c>
      <c r="F13" s="18">
        <f t="shared" si="2"/>
        <v>671.95362576717139</v>
      </c>
      <c r="G13" s="18">
        <f t="shared" si="3"/>
        <v>184.26314532531629</v>
      </c>
      <c r="H13" s="1">
        <f t="shared" si="1"/>
        <v>3.6467065868263475</v>
      </c>
      <c r="J13" s="8" t="s">
        <v>20</v>
      </c>
      <c r="K13" s="9">
        <f>K11*EXP(-M11/K12)</f>
        <v>988.25292657725697</v>
      </c>
      <c r="L13" s="13"/>
      <c r="M13" s="14"/>
      <c r="N13" s="12" t="s">
        <v>11</v>
      </c>
      <c r="O13" s="9">
        <f>O11*EXP(-Q11/O12)</f>
        <v>270.97632015809847</v>
      </c>
      <c r="P13" s="13"/>
      <c r="Q13" s="14"/>
    </row>
    <row r="14" spans="1:18" ht="19" thickBot="1" x14ac:dyDescent="0.3">
      <c r="A14" s="25" t="s">
        <v>47</v>
      </c>
      <c r="B14" s="25">
        <v>8969.9999999999982</v>
      </c>
      <c r="C14" s="18">
        <v>720.95421063199967</v>
      </c>
      <c r="D14" s="18">
        <v>236</v>
      </c>
      <c r="E14" s="1">
        <f t="shared" si="0"/>
        <v>3.054890723016948</v>
      </c>
      <c r="F14" s="18">
        <f t="shared" si="2"/>
        <v>623.63325498750021</v>
      </c>
      <c r="G14" s="18">
        <f t="shared" si="3"/>
        <v>171.01273166323895</v>
      </c>
      <c r="H14" s="1">
        <f t="shared" si="1"/>
        <v>3.646706586826348</v>
      </c>
      <c r="J14" s="15" t="s">
        <v>21</v>
      </c>
      <c r="K14" s="16">
        <f>K8</f>
        <v>13400</v>
      </c>
      <c r="L14" s="16"/>
      <c r="M14" s="16"/>
      <c r="N14" s="17" t="s">
        <v>13</v>
      </c>
      <c r="O14" s="16">
        <f>O8</f>
        <v>13400</v>
      </c>
      <c r="P14" s="15"/>
      <c r="Q14" s="15"/>
    </row>
    <row r="15" spans="1:18" x14ac:dyDescent="0.15">
      <c r="A15" s="25" t="s">
        <v>48</v>
      </c>
      <c r="B15" s="30">
        <v>10620</v>
      </c>
      <c r="C15" s="18">
        <v>577.29022547658008</v>
      </c>
      <c r="D15" s="18">
        <v>166</v>
      </c>
      <c r="E15" s="1">
        <f t="shared" si="0"/>
        <v>3.4776519607022895</v>
      </c>
      <c r="F15" s="18">
        <f t="shared" si="2"/>
        <v>551.38215491553535</v>
      </c>
      <c r="G15" s="18">
        <f t="shared" si="3"/>
        <v>151.20003262872643</v>
      </c>
      <c r="H15" s="1">
        <f t="shared" si="1"/>
        <v>3.6467065868263475</v>
      </c>
    </row>
    <row r="16" spans="1:18" x14ac:dyDescent="0.15">
      <c r="A16" s="25" t="s">
        <v>49</v>
      </c>
      <c r="B16" s="25">
        <v>12360</v>
      </c>
      <c r="C16" s="18">
        <v>573.40718723530188</v>
      </c>
      <c r="D16" s="18">
        <v>187</v>
      </c>
      <c r="E16" s="1">
        <f t="shared" si="0"/>
        <v>3.0663485948411866</v>
      </c>
      <c r="F16" s="18">
        <f t="shared" si="2"/>
        <v>484.23841992015463</v>
      </c>
      <c r="G16" s="18">
        <f t="shared" si="3"/>
        <v>132.78787541324436</v>
      </c>
      <c r="H16" s="1">
        <f t="shared" si="1"/>
        <v>3.6467065868263475</v>
      </c>
      <c r="J16" s="26"/>
      <c r="K16" s="27"/>
      <c r="L16" s="27"/>
      <c r="M16" s="27"/>
      <c r="N16" s="28"/>
      <c r="O16" s="27"/>
      <c r="P16" s="26"/>
      <c r="Q16" s="26"/>
    </row>
    <row r="17" spans="1:17" x14ac:dyDescent="0.15">
      <c r="A17" s="25" t="s">
        <v>50</v>
      </c>
      <c r="B17" s="30">
        <v>13610</v>
      </c>
      <c r="C17" s="18">
        <v>473.20962660655761</v>
      </c>
      <c r="D17" s="18">
        <v>117</v>
      </c>
      <c r="E17" s="1">
        <f t="shared" si="0"/>
        <v>4.0445267231329707</v>
      </c>
      <c r="F17" s="18">
        <f t="shared" si="2"/>
        <v>441.10979224987273</v>
      </c>
      <c r="G17" s="18">
        <f t="shared" si="3"/>
        <v>120.96114171712438</v>
      </c>
      <c r="H17" s="1">
        <f t="shared" si="1"/>
        <v>3.6467065868263471</v>
      </c>
      <c r="J17" s="26"/>
      <c r="K17" s="27"/>
      <c r="L17" s="27"/>
      <c r="M17" s="27"/>
      <c r="N17" s="28"/>
      <c r="O17" s="27"/>
      <c r="P17" s="26"/>
      <c r="Q17" s="26"/>
    </row>
    <row r="18" spans="1:17" x14ac:dyDescent="0.15">
      <c r="A18" s="25" t="s">
        <v>51</v>
      </c>
      <c r="B18" s="25">
        <v>14530</v>
      </c>
      <c r="C18" s="18">
        <v>410.71228272461661</v>
      </c>
      <c r="D18" s="18">
        <v>81</v>
      </c>
      <c r="E18" s="1">
        <f t="shared" si="0"/>
        <v>5.0705220089458845</v>
      </c>
      <c r="F18" s="18">
        <f t="shared" si="2"/>
        <v>411.84089190354894</v>
      </c>
      <c r="G18" s="18">
        <f t="shared" si="3"/>
        <v>112.93502290294364</v>
      </c>
      <c r="H18" s="1">
        <f t="shared" si="1"/>
        <v>3.6467065868263471</v>
      </c>
      <c r="J18" s="26"/>
      <c r="K18" s="27"/>
      <c r="L18" s="27"/>
      <c r="M18" s="27"/>
      <c r="N18" s="28"/>
      <c r="O18" s="27"/>
      <c r="P18" s="26"/>
      <c r="Q18" s="26"/>
    </row>
    <row r="19" spans="1:17" x14ac:dyDescent="0.15">
      <c r="A19" s="25" t="s">
        <v>52</v>
      </c>
      <c r="B19" s="30">
        <v>15670</v>
      </c>
      <c r="C19" s="18">
        <v>357.7374450111314</v>
      </c>
      <c r="D19" s="18">
        <v>80</v>
      </c>
      <c r="E19" s="1">
        <f t="shared" si="0"/>
        <v>4.4717180626391428</v>
      </c>
      <c r="F19" s="18">
        <f t="shared" si="2"/>
        <v>378.25268956630538</v>
      </c>
      <c r="G19" s="18">
        <f t="shared" si="3"/>
        <v>103.72446495496386</v>
      </c>
      <c r="H19" s="1">
        <f t="shared" si="1"/>
        <v>3.6467065868263475</v>
      </c>
      <c r="J19" s="26"/>
      <c r="K19" s="27"/>
      <c r="L19" s="27"/>
      <c r="M19" s="27"/>
      <c r="N19" s="28"/>
      <c r="O19" s="27"/>
      <c r="P19" s="26"/>
      <c r="Q19" s="26"/>
    </row>
    <row r="20" spans="1:17" x14ac:dyDescent="0.15">
      <c r="A20" s="25" t="s">
        <v>53</v>
      </c>
      <c r="B20" s="25">
        <v>16980</v>
      </c>
      <c r="C20" s="18">
        <v>341.67060174769961</v>
      </c>
      <c r="D20" s="18">
        <v>75</v>
      </c>
      <c r="E20" s="1">
        <f t="shared" si="0"/>
        <v>4.5556080233026615</v>
      </c>
      <c r="F20" s="18">
        <f t="shared" si="2"/>
        <v>343.02429280602507</v>
      </c>
      <c r="G20" s="18">
        <f t="shared" si="3"/>
        <v>94.064132838433807</v>
      </c>
      <c r="H20" s="1">
        <f t="shared" si="1"/>
        <v>3.6467065868263471</v>
      </c>
      <c r="J20" s="26"/>
      <c r="K20" s="27"/>
      <c r="L20" s="27"/>
      <c r="M20" s="27"/>
      <c r="N20" s="28"/>
      <c r="O20" s="27"/>
      <c r="P20" s="26"/>
      <c r="Q20" s="26"/>
    </row>
    <row r="21" spans="1:17" x14ac:dyDescent="0.15">
      <c r="A21" s="25" t="s">
        <v>54</v>
      </c>
      <c r="B21" s="30">
        <v>18040</v>
      </c>
      <c r="C21" s="18">
        <v>324.33701187695112</v>
      </c>
      <c r="D21" s="18">
        <v>71</v>
      </c>
      <c r="E21" s="1">
        <f t="shared" si="0"/>
        <v>4.5681269278443821</v>
      </c>
      <c r="F21" s="18">
        <f t="shared" si="2"/>
        <v>316.93502726269639</v>
      </c>
      <c r="G21" s="18">
        <f t="shared" si="3"/>
        <v>86.90993358435189</v>
      </c>
      <c r="H21" s="1">
        <f t="shared" si="1"/>
        <v>3.6467065868263471</v>
      </c>
      <c r="J21" s="26"/>
      <c r="K21" s="27"/>
      <c r="L21" s="27"/>
      <c r="M21" s="27"/>
      <c r="N21" s="28"/>
      <c r="O21" s="27"/>
      <c r="P21" s="26"/>
      <c r="Q21" s="26"/>
    </row>
    <row r="22" spans="1:17" x14ac:dyDescent="0.15">
      <c r="A22" s="25" t="s">
        <v>55</v>
      </c>
      <c r="B22" s="25">
        <v>19189.999999999996</v>
      </c>
      <c r="C22" s="18">
        <v>280.05135822457248</v>
      </c>
      <c r="D22" s="18">
        <v>57</v>
      </c>
      <c r="E22" s="1">
        <f t="shared" si="0"/>
        <v>4.9131817232381136</v>
      </c>
      <c r="F22" s="18">
        <f t="shared" si="2"/>
        <v>290.86984411429165</v>
      </c>
      <c r="G22" s="18">
        <f t="shared" si="3"/>
        <v>79.762338205396887</v>
      </c>
      <c r="H22" s="1">
        <f t="shared" si="1"/>
        <v>3.6467065868263475</v>
      </c>
      <c r="J22" s="26"/>
      <c r="K22" s="27"/>
      <c r="L22" s="27"/>
      <c r="M22" s="27"/>
      <c r="N22" s="28"/>
      <c r="O22" s="27"/>
      <c r="P22" s="26"/>
      <c r="Q22" s="26"/>
    </row>
    <row r="23" spans="1:17" x14ac:dyDescent="0.15">
      <c r="A23" s="25" t="s">
        <v>56</v>
      </c>
      <c r="B23" s="30">
        <v>20189.999999999996</v>
      </c>
      <c r="C23" s="18">
        <v>284.01270892840728</v>
      </c>
      <c r="D23" s="18">
        <v>61</v>
      </c>
      <c r="E23" s="1">
        <f t="shared" si="0"/>
        <v>4.655946048006677</v>
      </c>
      <c r="F23" s="18">
        <f t="shared" si="2"/>
        <v>269.95331330432515</v>
      </c>
      <c r="G23" s="18">
        <f t="shared" si="3"/>
        <v>74.026606439773886</v>
      </c>
      <c r="H23" s="1">
        <f t="shared" si="1"/>
        <v>3.6467065868263475</v>
      </c>
      <c r="J23" s="26"/>
      <c r="K23" s="27"/>
      <c r="L23" s="27"/>
      <c r="M23" s="27"/>
      <c r="N23" s="28"/>
      <c r="O23" s="27"/>
      <c r="P23" s="26"/>
      <c r="Q23" s="26"/>
    </row>
    <row r="24" spans="1:17" x14ac:dyDescent="0.15">
      <c r="A24" s="25" t="s">
        <v>57</v>
      </c>
      <c r="B24" s="25">
        <v>21229.999999999996</v>
      </c>
      <c r="C24" s="18">
        <v>289.12344618582682</v>
      </c>
      <c r="D24" s="18">
        <v>58</v>
      </c>
      <c r="E24" s="1">
        <f t="shared" si="0"/>
        <v>4.9848870032039105</v>
      </c>
      <c r="F24" s="18">
        <f t="shared" si="2"/>
        <v>249.79412786289893</v>
      </c>
      <c r="G24" s="18">
        <f t="shared" si="3"/>
        <v>68.498553945983787</v>
      </c>
      <c r="H24" s="1">
        <f>F24/G24</f>
        <v>3.6467065868263471</v>
      </c>
      <c r="J24" s="26"/>
      <c r="K24" s="27"/>
      <c r="L24" s="27"/>
      <c r="M24" s="27"/>
      <c r="N24" s="28"/>
      <c r="O24" s="27"/>
      <c r="P24" s="26"/>
      <c r="Q24" s="26"/>
    </row>
    <row r="25" spans="1:17" x14ac:dyDescent="0.15">
      <c r="A25" s="25" t="s">
        <v>58</v>
      </c>
      <c r="B25" s="25">
        <v>22379.999999999996</v>
      </c>
      <c r="C25" s="18">
        <v>283.83873475721089</v>
      </c>
      <c r="D25" s="18">
        <v>56.31</v>
      </c>
      <c r="E25" s="1">
        <f t="shared" si="0"/>
        <v>5.0406452629588152</v>
      </c>
      <c r="F25" s="18">
        <f t="shared" si="2"/>
        <v>229.25070687098113</v>
      </c>
      <c r="G25" s="18">
        <f t="shared" si="3"/>
        <v>62.865136366919295</v>
      </c>
      <c r="H25" s="1">
        <f t="shared" ref="H25:H27" si="4">F25/G25</f>
        <v>3.6467065868263471</v>
      </c>
      <c r="J25" s="26"/>
      <c r="K25" s="27"/>
      <c r="L25" s="27"/>
      <c r="M25" s="27"/>
      <c r="N25" s="28"/>
      <c r="O25" s="27"/>
      <c r="P25" s="26"/>
      <c r="Q25" s="26"/>
    </row>
    <row r="26" spans="1:17" x14ac:dyDescent="0.15">
      <c r="A26" s="25" t="s">
        <v>59</v>
      </c>
      <c r="B26" s="25">
        <v>23419.999999999996</v>
      </c>
      <c r="C26" s="18">
        <v>267.1661532161782</v>
      </c>
      <c r="D26" s="18">
        <v>57.26</v>
      </c>
      <c r="E26" s="1">
        <f t="shared" si="0"/>
        <v>4.6658427037404504</v>
      </c>
      <c r="F26" s="18">
        <f t="shared" si="2"/>
        <v>212.13105215801892</v>
      </c>
      <c r="G26" s="18">
        <f t="shared" si="3"/>
        <v>58.17058408930896</v>
      </c>
      <c r="H26" s="1">
        <f t="shared" si="4"/>
        <v>3.6467065868263475</v>
      </c>
      <c r="J26" s="26"/>
      <c r="K26" s="27"/>
      <c r="L26" s="27"/>
      <c r="M26" s="27"/>
      <c r="N26" s="28"/>
      <c r="O26" s="27"/>
      <c r="P26" s="26"/>
      <c r="Q26" s="26"/>
    </row>
    <row r="27" spans="1:17" x14ac:dyDescent="0.15">
      <c r="A27" s="25" t="s">
        <v>60</v>
      </c>
      <c r="B27" s="25">
        <v>25259.999999999993</v>
      </c>
      <c r="C27" s="18">
        <v>227.99967040479092</v>
      </c>
      <c r="D27" s="18">
        <v>57</v>
      </c>
      <c r="E27" s="1">
        <f t="shared" si="0"/>
        <v>3.9999942176279109</v>
      </c>
      <c r="F27" s="18">
        <f t="shared" si="2"/>
        <v>184.91399431831033</v>
      </c>
      <c r="G27" s="18">
        <f t="shared" si="3"/>
        <v>50.707121594676231</v>
      </c>
      <c r="H27" s="1">
        <f t="shared" si="4"/>
        <v>3.6467065868263475</v>
      </c>
      <c r="J27" s="26"/>
      <c r="K27" s="27"/>
      <c r="L27" s="27"/>
      <c r="M27" s="27"/>
      <c r="N27" s="28"/>
      <c r="O27" s="27"/>
      <c r="P27" s="26"/>
      <c r="Q27" s="26"/>
    </row>
    <row r="28" spans="1:17" x14ac:dyDescent="0.15">
      <c r="C28" s="2" t="s">
        <v>16</v>
      </c>
      <c r="E28" s="24">
        <f>AVERAGE(E6:E27)</f>
        <v>4.1564818287539866</v>
      </c>
      <c r="G28" s="2" t="s">
        <v>17</v>
      </c>
      <c r="H28" s="24">
        <f>AVERAGE(H4:H27)</f>
        <v>3.5036345072237238</v>
      </c>
      <c r="J28" s="26"/>
      <c r="K28" s="27"/>
      <c r="L28" s="27"/>
      <c r="M28" s="27"/>
      <c r="N28" s="28"/>
      <c r="O28" s="27"/>
      <c r="P28" s="26"/>
      <c r="Q28" s="26"/>
    </row>
    <row r="29" spans="1:17" x14ac:dyDescent="0.15">
      <c r="H29" s="24">
        <f>AVERAGE(H7:H27)</f>
        <v>3.6465890160622845</v>
      </c>
    </row>
    <row r="32" spans="1:17" ht="31" x14ac:dyDescent="0.15">
      <c r="A32" s="118" t="s">
        <v>0</v>
      </c>
      <c r="B32" s="22" t="s">
        <v>22</v>
      </c>
      <c r="C32" s="22" t="s">
        <v>23</v>
      </c>
      <c r="D32" s="22" t="s">
        <v>98</v>
      </c>
      <c r="E32" s="22" t="s">
        <v>25</v>
      </c>
    </row>
    <row r="33" spans="1:5" x14ac:dyDescent="0.15">
      <c r="A33" s="97" t="s">
        <v>38</v>
      </c>
      <c r="B33" s="97">
        <v>1000</v>
      </c>
      <c r="C33" s="18">
        <v>1451.7369518656558</v>
      </c>
      <c r="D33" s="18">
        <v>515</v>
      </c>
      <c r="E33" s="1">
        <f t="shared" ref="E33:E34" si="5">C33/D33</f>
        <v>2.8189067026517587</v>
      </c>
    </row>
    <row r="34" spans="1:5" x14ac:dyDescent="0.15">
      <c r="A34" s="97" t="s">
        <v>39</v>
      </c>
      <c r="B34" s="30">
        <v>1940</v>
      </c>
      <c r="C34" s="18">
        <v>1444.3176563173486</v>
      </c>
      <c r="D34" s="18">
        <v>451</v>
      </c>
      <c r="E34" s="1">
        <f t="shared" si="5"/>
        <v>3.2024781736526577</v>
      </c>
    </row>
    <row r="35" spans="1:5" x14ac:dyDescent="0.15">
      <c r="A35" s="97" t="s">
        <v>41</v>
      </c>
      <c r="B35" s="97">
        <v>2980</v>
      </c>
      <c r="C35" s="18">
        <v>1018.0317408432968</v>
      </c>
      <c r="D35" s="18">
        <v>204</v>
      </c>
      <c r="E35" s="1">
        <f t="shared" ref="E35:E54" si="6">C35/D35</f>
        <v>4.9903516708004743</v>
      </c>
    </row>
    <row r="36" spans="1:5" x14ac:dyDescent="0.15">
      <c r="A36" s="97" t="s">
        <v>42</v>
      </c>
      <c r="B36" s="30">
        <v>3960</v>
      </c>
      <c r="C36" s="18">
        <v>924.39328609002257</v>
      </c>
      <c r="D36" s="18">
        <v>283</v>
      </c>
      <c r="E36" s="1">
        <f t="shared" si="6"/>
        <v>3.2664073713428361</v>
      </c>
    </row>
    <row r="37" spans="1:5" x14ac:dyDescent="0.15">
      <c r="A37" s="97" t="s">
        <v>43</v>
      </c>
      <c r="B37" s="97">
        <v>4880</v>
      </c>
      <c r="C37" s="18">
        <v>946.9987889524059</v>
      </c>
      <c r="D37" s="18">
        <v>270</v>
      </c>
      <c r="E37" s="1">
        <f t="shared" si="6"/>
        <v>3.5074029220459479</v>
      </c>
    </row>
    <row r="38" spans="1:5" x14ac:dyDescent="0.15">
      <c r="A38" s="97" t="s">
        <v>44</v>
      </c>
      <c r="B38" s="30">
        <v>5930</v>
      </c>
      <c r="C38" s="18">
        <v>809.80601646639161</v>
      </c>
      <c r="D38" s="18">
        <v>216</v>
      </c>
      <c r="E38" s="1">
        <f t="shared" si="6"/>
        <v>3.7491019280851465</v>
      </c>
    </row>
    <row r="39" spans="1:5" x14ac:dyDescent="0.15">
      <c r="A39" s="97" t="s">
        <v>45</v>
      </c>
      <c r="B39" s="97">
        <v>7050</v>
      </c>
      <c r="C39" s="18">
        <v>683.04708588663675</v>
      </c>
      <c r="D39" s="18">
        <v>188</v>
      </c>
      <c r="E39" s="1">
        <f t="shared" si="6"/>
        <v>3.6332291802480676</v>
      </c>
    </row>
    <row r="40" spans="1:5" x14ac:dyDescent="0.15">
      <c r="A40" s="97" t="s">
        <v>46</v>
      </c>
      <c r="B40" s="30">
        <v>7970</v>
      </c>
      <c r="C40" s="18">
        <v>668.19034769195628</v>
      </c>
      <c r="D40" s="18">
        <v>153</v>
      </c>
      <c r="E40" s="1">
        <f t="shared" si="6"/>
        <v>4.3672571744572304</v>
      </c>
    </row>
    <row r="41" spans="1:5" x14ac:dyDescent="0.15">
      <c r="A41" s="97" t="s">
        <v>47</v>
      </c>
      <c r="B41" s="97">
        <v>8969.9999999999982</v>
      </c>
      <c r="C41" s="18">
        <v>720.95421063199967</v>
      </c>
      <c r="D41" s="18">
        <v>236</v>
      </c>
      <c r="E41" s="1">
        <f t="shared" si="6"/>
        <v>3.054890723016948</v>
      </c>
    </row>
    <row r="42" spans="1:5" x14ac:dyDescent="0.15">
      <c r="A42" s="97" t="s">
        <v>48</v>
      </c>
      <c r="B42" s="30">
        <v>10620</v>
      </c>
      <c r="C42" s="18">
        <v>577.29022547658008</v>
      </c>
      <c r="D42" s="18">
        <v>166</v>
      </c>
      <c r="E42" s="1">
        <f t="shared" si="6"/>
        <v>3.4776519607022895</v>
      </c>
    </row>
    <row r="43" spans="1:5" x14ac:dyDescent="0.15">
      <c r="A43" s="97" t="s">
        <v>49</v>
      </c>
      <c r="B43" s="97">
        <v>12360</v>
      </c>
      <c r="C43" s="18">
        <v>573.40718723530188</v>
      </c>
      <c r="D43" s="18">
        <v>187</v>
      </c>
      <c r="E43" s="1">
        <f t="shared" si="6"/>
        <v>3.0663485948411866</v>
      </c>
    </row>
    <row r="44" spans="1:5" x14ac:dyDescent="0.15">
      <c r="A44" s="97" t="s">
        <v>50</v>
      </c>
      <c r="B44" s="30">
        <v>13610</v>
      </c>
      <c r="C44" s="18">
        <v>473.20962660655761</v>
      </c>
      <c r="D44" s="18">
        <v>117</v>
      </c>
      <c r="E44" s="1">
        <f t="shared" si="6"/>
        <v>4.0445267231329707</v>
      </c>
    </row>
    <row r="45" spans="1:5" x14ac:dyDescent="0.15">
      <c r="A45" s="97" t="s">
        <v>51</v>
      </c>
      <c r="B45" s="97">
        <v>14530</v>
      </c>
      <c r="C45" s="18">
        <v>410.71228272461661</v>
      </c>
      <c r="D45" s="18">
        <v>81</v>
      </c>
      <c r="E45" s="1">
        <f t="shared" si="6"/>
        <v>5.0705220089458845</v>
      </c>
    </row>
    <row r="46" spans="1:5" x14ac:dyDescent="0.15">
      <c r="A46" s="97" t="s">
        <v>52</v>
      </c>
      <c r="B46" s="30">
        <v>15670</v>
      </c>
      <c r="C46" s="18">
        <v>357.7374450111314</v>
      </c>
      <c r="D46" s="18">
        <v>80</v>
      </c>
      <c r="E46" s="1">
        <f t="shared" si="6"/>
        <v>4.4717180626391428</v>
      </c>
    </row>
    <row r="47" spans="1:5" x14ac:dyDescent="0.15">
      <c r="A47" s="97" t="s">
        <v>53</v>
      </c>
      <c r="B47" s="97">
        <v>16980</v>
      </c>
      <c r="C47" s="18">
        <v>341.67060174769961</v>
      </c>
      <c r="D47" s="18">
        <v>75</v>
      </c>
      <c r="E47" s="1">
        <f t="shared" si="6"/>
        <v>4.5556080233026615</v>
      </c>
    </row>
    <row r="48" spans="1:5" x14ac:dyDescent="0.15">
      <c r="A48" s="97" t="s">
        <v>54</v>
      </c>
      <c r="B48" s="30">
        <v>18040</v>
      </c>
      <c r="C48" s="18">
        <v>324.33701187695112</v>
      </c>
      <c r="D48" s="18">
        <v>71</v>
      </c>
      <c r="E48" s="1">
        <f t="shared" si="6"/>
        <v>4.5681269278443821</v>
      </c>
    </row>
    <row r="49" spans="1:5" x14ac:dyDescent="0.15">
      <c r="A49" s="97" t="s">
        <v>55</v>
      </c>
      <c r="B49" s="97">
        <v>19189.999999999996</v>
      </c>
      <c r="C49" s="18">
        <v>280.05135822457248</v>
      </c>
      <c r="D49" s="18">
        <v>57</v>
      </c>
      <c r="E49" s="1">
        <f t="shared" si="6"/>
        <v>4.9131817232381136</v>
      </c>
    </row>
    <row r="50" spans="1:5" x14ac:dyDescent="0.15">
      <c r="A50" s="97" t="s">
        <v>56</v>
      </c>
      <c r="B50" s="30">
        <v>20189.999999999996</v>
      </c>
      <c r="C50" s="18">
        <v>284.01270892840728</v>
      </c>
      <c r="D50" s="18">
        <v>61</v>
      </c>
      <c r="E50" s="1">
        <f t="shared" si="6"/>
        <v>4.655946048006677</v>
      </c>
    </row>
    <row r="51" spans="1:5" x14ac:dyDescent="0.15">
      <c r="A51" s="97" t="s">
        <v>57</v>
      </c>
      <c r="B51" s="97">
        <v>21229.999999999996</v>
      </c>
      <c r="C51" s="18">
        <v>289.12344618582682</v>
      </c>
      <c r="D51" s="18">
        <v>58</v>
      </c>
      <c r="E51" s="1">
        <f t="shared" si="6"/>
        <v>4.9848870032039105</v>
      </c>
    </row>
    <row r="52" spans="1:5" x14ac:dyDescent="0.15">
      <c r="A52" s="97" t="s">
        <v>58</v>
      </c>
      <c r="B52" s="97">
        <v>22379.999999999996</v>
      </c>
      <c r="C52" s="18">
        <v>283.83873475721089</v>
      </c>
      <c r="D52" s="18">
        <v>56.31</v>
      </c>
      <c r="E52" s="1">
        <f t="shared" si="6"/>
        <v>5.0406452629588152</v>
      </c>
    </row>
    <row r="53" spans="1:5" x14ac:dyDescent="0.15">
      <c r="A53" s="97" t="s">
        <v>59</v>
      </c>
      <c r="B53" s="97">
        <v>23419.999999999996</v>
      </c>
      <c r="C53" s="18">
        <v>267.1661532161782</v>
      </c>
      <c r="D53" s="18">
        <v>57.26</v>
      </c>
      <c r="E53" s="1">
        <f t="shared" si="6"/>
        <v>4.6658427037404504</v>
      </c>
    </row>
    <row r="54" spans="1:5" x14ac:dyDescent="0.15">
      <c r="A54" s="97" t="s">
        <v>60</v>
      </c>
      <c r="B54" s="97">
        <v>25259.999999999993</v>
      </c>
      <c r="C54" s="18">
        <v>227.99967040479092</v>
      </c>
      <c r="D54" s="18">
        <v>57</v>
      </c>
      <c r="E54" s="1">
        <f t="shared" si="6"/>
        <v>3.9999942176279109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5"/>
  <dimension ref="A1:R58"/>
  <sheetViews>
    <sheetView topLeftCell="G21" workbookViewId="0">
      <selection activeCell="A37" sqref="A37:E58"/>
    </sheetView>
  </sheetViews>
  <sheetFormatPr baseColWidth="10" defaultColWidth="8.83203125" defaultRowHeight="14" x14ac:dyDescent="0.15"/>
  <cols>
    <col min="1" max="1" width="8.33203125" style="25" customWidth="1"/>
    <col min="2" max="2" width="12" style="25" customWidth="1"/>
    <col min="3" max="3" width="10.83203125" style="25" customWidth="1"/>
    <col min="4" max="4" width="8.83203125" style="25"/>
    <col min="5" max="5" width="10.5" style="25" customWidth="1"/>
    <col min="6" max="6" width="8.83203125" style="25"/>
    <col min="7" max="7" width="11.1640625" style="25" customWidth="1"/>
    <col min="8" max="8" width="11.5" style="25" customWidth="1"/>
    <col min="9" max="16384" width="8.83203125" style="25"/>
  </cols>
  <sheetData>
    <row r="1" spans="1:18" x14ac:dyDescent="0.15">
      <c r="A1" s="2" t="s">
        <v>79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98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97" t="s">
        <v>37</v>
      </c>
      <c r="B4" s="97">
        <v>0</v>
      </c>
      <c r="C4" s="18">
        <v>4697.08</v>
      </c>
      <c r="D4" s="18">
        <v>1174</v>
      </c>
      <c r="E4" s="1">
        <f>C4/D4</f>
        <v>4.0009199318568998</v>
      </c>
      <c r="F4" s="18">
        <f>$K$5*EXP(-B4/$K$6)</f>
        <v>5100</v>
      </c>
      <c r="G4" s="18">
        <f>$O$5*EXP(-B4/$O$6)</f>
        <v>1100</v>
      </c>
      <c r="H4" s="1">
        <f>F4/G4</f>
        <v>4.6363636363636367</v>
      </c>
      <c r="J4" s="34" t="s">
        <v>77</v>
      </c>
      <c r="K4" s="32"/>
      <c r="L4" s="32"/>
      <c r="M4" s="32"/>
      <c r="N4" s="33"/>
      <c r="O4" s="31"/>
      <c r="P4" s="31"/>
      <c r="Q4" s="31"/>
    </row>
    <row r="5" spans="1:18" ht="18" x14ac:dyDescent="0.25">
      <c r="A5" s="97" t="s">
        <v>38</v>
      </c>
      <c r="B5" s="97">
        <v>330</v>
      </c>
      <c r="C5" s="18">
        <v>2453.9494462256971</v>
      </c>
      <c r="D5" s="18">
        <v>490</v>
      </c>
      <c r="E5" s="1">
        <f t="shared" ref="E5:E26" si="0">C5/D5</f>
        <v>5.0080600943381572</v>
      </c>
      <c r="F5" s="18">
        <f>$K$5*EXP(-B5/$K$6)</f>
        <v>2234.998461571241</v>
      </c>
      <c r="G5" s="18">
        <f>$O$5*EXP(-B5/$O$6)</f>
        <v>482.05849171144416</v>
      </c>
      <c r="H5" s="1">
        <f t="shared" ref="H5:H26" si="1">F5/G5</f>
        <v>4.6363636363636358</v>
      </c>
      <c r="J5" s="35" t="s">
        <v>5</v>
      </c>
      <c r="K5" s="36">
        <v>5100</v>
      </c>
      <c r="L5" s="37" t="s">
        <v>6</v>
      </c>
      <c r="M5" s="38">
        <f>LN(K5/K7)/(-1/K8+1/K6)</f>
        <v>499.70429082715799</v>
      </c>
      <c r="N5" s="39" t="s">
        <v>62</v>
      </c>
      <c r="O5" s="36">
        <v>1100</v>
      </c>
      <c r="P5" s="37" t="s">
        <v>6</v>
      </c>
      <c r="Q5" s="38">
        <f>LN(O5/O7)/(-1/O8+1/O6)</f>
        <v>500.02142578608192</v>
      </c>
    </row>
    <row r="6" spans="1:18" ht="18" x14ac:dyDescent="0.25">
      <c r="A6" s="97" t="s">
        <v>76</v>
      </c>
      <c r="B6" s="30">
        <v>500</v>
      </c>
      <c r="C6" s="18"/>
      <c r="D6" s="18"/>
      <c r="E6" s="1"/>
      <c r="F6" s="18">
        <f>$K$5*EXP(-B6/$K$6)</f>
        <v>1461.1744639869694</v>
      </c>
      <c r="G6" s="18">
        <f>$O$5*EXP(-B6/$O$6)</f>
        <v>315.15527654620911</v>
      </c>
      <c r="H6" s="1">
        <f>F6/G6</f>
        <v>4.6363636363636358</v>
      </c>
      <c r="J6" s="40" t="s">
        <v>8</v>
      </c>
      <c r="K6" s="41">
        <f>1/(0.0025)</f>
        <v>400</v>
      </c>
      <c r="L6" s="42"/>
      <c r="M6" s="43"/>
      <c r="N6" s="44" t="s">
        <v>63</v>
      </c>
      <c r="O6" s="41">
        <f>1/0.0025</f>
        <v>400</v>
      </c>
      <c r="P6" s="42"/>
      <c r="Q6" s="43"/>
      <c r="R6" s="25">
        <f>1/0.0002</f>
        <v>5000</v>
      </c>
    </row>
    <row r="7" spans="1:18" ht="18" x14ac:dyDescent="0.25">
      <c r="A7" s="97" t="s">
        <v>39</v>
      </c>
      <c r="B7" s="30">
        <v>520</v>
      </c>
      <c r="C7" s="18">
        <v>1506.2282306654558</v>
      </c>
      <c r="D7" s="18">
        <v>263.92</v>
      </c>
      <c r="E7" s="1">
        <f t="shared" si="0"/>
        <v>5.7071394008239453</v>
      </c>
      <c r="F7" s="18">
        <f>$K$7*EXP(-B7/$K$8)</f>
        <v>1458.3034187967714</v>
      </c>
      <c r="G7" s="18">
        <f t="shared" ref="G7:G26" si="2">$O$7*EXP(-B7/$O$8)</f>
        <v>314.63511690708418</v>
      </c>
      <c r="H7" s="1">
        <f t="shared" ref="H7:H8" si="3">F7/G7</f>
        <v>4.6349035451990801</v>
      </c>
      <c r="J7" s="40" t="s">
        <v>10</v>
      </c>
      <c r="K7" s="41">
        <v>1563</v>
      </c>
      <c r="L7" s="45" t="s">
        <v>6</v>
      </c>
      <c r="M7" s="46"/>
      <c r="N7" s="44" t="s">
        <v>64</v>
      </c>
      <c r="O7" s="41">
        <v>328</v>
      </c>
      <c r="P7" s="45" t="s">
        <v>6</v>
      </c>
      <c r="Q7" s="46"/>
      <c r="R7" s="25">
        <f>1/0.00003</f>
        <v>33333.333333333336</v>
      </c>
    </row>
    <row r="8" spans="1:18" ht="18" x14ac:dyDescent="0.25">
      <c r="A8" s="97" t="s">
        <v>41</v>
      </c>
      <c r="B8" s="97">
        <v>980</v>
      </c>
      <c r="C8" s="18">
        <v>1303.731540028635</v>
      </c>
      <c r="D8" s="18">
        <v>252.5</v>
      </c>
      <c r="E8" s="1">
        <f t="shared" si="0"/>
        <v>5.1632932278361778</v>
      </c>
      <c r="F8" s="18">
        <f t="shared" ref="F8:F26" si="4">$K$7*EXP(-B8/$K$8)</f>
        <v>1371.5484880138665</v>
      </c>
      <c r="G8" s="18">
        <f t="shared" si="2"/>
        <v>303.2670008413491</v>
      </c>
      <c r="H8" s="1">
        <f t="shared" si="3"/>
        <v>4.5225774126720024</v>
      </c>
      <c r="J8" s="40" t="s">
        <v>12</v>
      </c>
      <c r="K8" s="41">
        <v>7500</v>
      </c>
      <c r="L8" s="41"/>
      <c r="M8" s="41"/>
      <c r="N8" s="44" t="s">
        <v>65</v>
      </c>
      <c r="O8" s="41">
        <v>12500</v>
      </c>
      <c r="P8" s="40"/>
      <c r="Q8" s="40"/>
    </row>
    <row r="9" spans="1:18" x14ac:dyDescent="0.15">
      <c r="A9" s="97" t="s">
        <v>42</v>
      </c>
      <c r="B9" s="30">
        <v>1730</v>
      </c>
      <c r="C9" s="18">
        <v>1410.3318402421783</v>
      </c>
      <c r="D9" s="18">
        <v>219.5</v>
      </c>
      <c r="E9" s="1">
        <f t="shared" si="0"/>
        <v>6.4252020056591261</v>
      </c>
      <c r="F9" s="18">
        <f t="shared" si="4"/>
        <v>1241.0283926055913</v>
      </c>
      <c r="G9" s="18">
        <f t="shared" si="2"/>
        <v>285.60610559884714</v>
      </c>
      <c r="H9" s="1">
        <f t="shared" si="1"/>
        <v>4.3452446158440976</v>
      </c>
      <c r="J9" s="40"/>
      <c r="K9" s="41"/>
      <c r="L9" s="41"/>
      <c r="M9" s="41"/>
      <c r="N9" s="40"/>
      <c r="O9" s="41"/>
      <c r="P9" s="40"/>
      <c r="Q9" s="40"/>
    </row>
    <row r="10" spans="1:18" ht="15" thickBot="1" x14ac:dyDescent="0.2">
      <c r="A10" s="97" t="s">
        <v>43</v>
      </c>
      <c r="B10" s="97">
        <v>2330</v>
      </c>
      <c r="C10" s="18">
        <v>1002.3990841265959</v>
      </c>
      <c r="D10" s="18">
        <v>219.7</v>
      </c>
      <c r="E10" s="1">
        <f t="shared" si="0"/>
        <v>4.5625811749048522</v>
      </c>
      <c r="F10" s="18">
        <f t="shared" si="4"/>
        <v>1145.6135955441528</v>
      </c>
      <c r="G10" s="18">
        <f t="shared" si="2"/>
        <v>272.22082904188687</v>
      </c>
      <c r="H10" s="1">
        <f t="shared" si="1"/>
        <v>4.2083980111892032</v>
      </c>
      <c r="J10" s="47"/>
      <c r="K10" s="48"/>
      <c r="L10" s="48"/>
      <c r="M10" s="48"/>
      <c r="N10" s="47"/>
      <c r="O10" s="48"/>
      <c r="P10" s="47"/>
      <c r="Q10" s="47"/>
    </row>
    <row r="11" spans="1:18" x14ac:dyDescent="0.15">
      <c r="A11" s="97" t="s">
        <v>44</v>
      </c>
      <c r="B11" s="30">
        <v>3270</v>
      </c>
      <c r="C11" s="18">
        <v>950.3166341084526</v>
      </c>
      <c r="D11" s="18">
        <v>198</v>
      </c>
      <c r="E11" s="1">
        <f t="shared" si="0"/>
        <v>4.7995789601437</v>
      </c>
      <c r="F11" s="18">
        <f t="shared" si="4"/>
        <v>1010.6635056370922</v>
      </c>
      <c r="G11" s="18">
        <f t="shared" si="2"/>
        <v>252.50059581705708</v>
      </c>
      <c r="H11" s="1">
        <f t="shared" si="1"/>
        <v>4.0026183002330136</v>
      </c>
    </row>
    <row r="12" spans="1:18" ht="15" thickBot="1" x14ac:dyDescent="0.2">
      <c r="A12" s="97" t="s">
        <v>45</v>
      </c>
      <c r="B12" s="97">
        <v>4190</v>
      </c>
      <c r="C12" s="18">
        <v>864.11653897609392</v>
      </c>
      <c r="D12" s="18">
        <v>184</v>
      </c>
      <c r="E12" s="1">
        <f t="shared" si="0"/>
        <v>4.6962855379135542</v>
      </c>
      <c r="F12" s="18">
        <f t="shared" si="4"/>
        <v>893.99096043737995</v>
      </c>
      <c r="G12" s="18">
        <f t="shared" si="2"/>
        <v>234.58397083747997</v>
      </c>
      <c r="H12" s="1">
        <f t="shared" si="1"/>
        <v>3.8109635421626393</v>
      </c>
      <c r="J12" s="34" t="s">
        <v>78</v>
      </c>
      <c r="K12" s="32"/>
      <c r="L12" s="32"/>
      <c r="M12" s="32"/>
      <c r="N12" s="33"/>
      <c r="O12" s="31"/>
      <c r="P12" s="31"/>
      <c r="Q12" s="31"/>
    </row>
    <row r="13" spans="1:18" ht="18" x14ac:dyDescent="0.25">
      <c r="A13" s="97" t="s">
        <v>46</v>
      </c>
      <c r="B13" s="30">
        <v>5040</v>
      </c>
      <c r="C13" s="18">
        <v>986.27267034992599</v>
      </c>
      <c r="D13" s="18">
        <v>219</v>
      </c>
      <c r="E13" s="1">
        <f t="shared" si="0"/>
        <v>4.503528175113817</v>
      </c>
      <c r="F13" s="18">
        <f t="shared" si="4"/>
        <v>798.20250460135162</v>
      </c>
      <c r="G13" s="18">
        <f t="shared" si="2"/>
        <v>219.16253168824727</v>
      </c>
      <c r="H13" s="1">
        <f t="shared" si="1"/>
        <v>3.6420573281968331</v>
      </c>
      <c r="J13" s="49" t="s">
        <v>18</v>
      </c>
      <c r="K13" s="50">
        <f t="shared" ref="K13:K16" si="5">K5</f>
        <v>5100</v>
      </c>
      <c r="L13" s="51" t="s">
        <v>6</v>
      </c>
      <c r="M13" s="52">
        <f>M5</f>
        <v>499.70429082715799</v>
      </c>
      <c r="N13" s="53" t="s">
        <v>7</v>
      </c>
      <c r="O13" s="50">
        <f t="shared" ref="O13:O16" si="6">O5</f>
        <v>1100</v>
      </c>
      <c r="P13" s="51" t="s">
        <v>6</v>
      </c>
      <c r="Q13" s="52">
        <f>Q5</f>
        <v>500.02142578608192</v>
      </c>
    </row>
    <row r="14" spans="1:18" ht="18" x14ac:dyDescent="0.25">
      <c r="A14" s="97" t="s">
        <v>47</v>
      </c>
      <c r="B14" s="97">
        <v>6230</v>
      </c>
      <c r="C14" s="18">
        <v>744.03139586345674</v>
      </c>
      <c r="D14" s="18">
        <v>227</v>
      </c>
      <c r="E14" s="1">
        <f t="shared" si="0"/>
        <v>3.277671347416109</v>
      </c>
      <c r="F14" s="18">
        <f t="shared" si="4"/>
        <v>681.09082258501428</v>
      </c>
      <c r="G14" s="18">
        <f t="shared" si="2"/>
        <v>199.26061845765858</v>
      </c>
      <c r="H14" s="1">
        <f t="shared" si="1"/>
        <v>3.4180904779724002</v>
      </c>
      <c r="J14" s="54" t="s">
        <v>19</v>
      </c>
      <c r="K14" s="55">
        <f t="shared" si="5"/>
        <v>400</v>
      </c>
      <c r="L14" s="56"/>
      <c r="M14" s="57"/>
      <c r="N14" s="58" t="s">
        <v>9</v>
      </c>
      <c r="O14" s="55">
        <f t="shared" si="6"/>
        <v>400</v>
      </c>
      <c r="P14" s="56"/>
      <c r="Q14" s="57"/>
    </row>
    <row r="15" spans="1:18" ht="18" x14ac:dyDescent="0.25">
      <c r="A15" s="97" t="s">
        <v>48</v>
      </c>
      <c r="B15" s="30">
        <v>7130.0000000000009</v>
      </c>
      <c r="C15" s="18">
        <v>690.5359412788365</v>
      </c>
      <c r="D15" s="18">
        <v>212</v>
      </c>
      <c r="E15" s="1">
        <f t="shared" si="0"/>
        <v>3.2572450060322478</v>
      </c>
      <c r="F15" s="18">
        <f t="shared" si="4"/>
        <v>604.07336981114884</v>
      </c>
      <c r="G15" s="18">
        <f t="shared" si="2"/>
        <v>185.41816179329993</v>
      </c>
      <c r="H15" s="1">
        <f t="shared" si="1"/>
        <v>3.2578975218433914</v>
      </c>
      <c r="J15" s="54" t="s">
        <v>20</v>
      </c>
      <c r="K15" s="55">
        <f>K13*EXP(-M13/K14)</f>
        <v>1462.255070099488</v>
      </c>
      <c r="L15" s="59" t="s">
        <v>6</v>
      </c>
      <c r="M15" s="60">
        <f>M7</f>
        <v>0</v>
      </c>
      <c r="N15" s="58" t="s">
        <v>11</v>
      </c>
      <c r="O15" s="55">
        <f>O13*EXP(-Q13/O14)</f>
        <v>315.13839587447058</v>
      </c>
      <c r="P15" s="59" t="s">
        <v>6</v>
      </c>
      <c r="Q15" s="60">
        <f>Q7</f>
        <v>0</v>
      </c>
    </row>
    <row r="16" spans="1:18" ht="18" x14ac:dyDescent="0.25">
      <c r="A16" s="97" t="s">
        <v>49</v>
      </c>
      <c r="B16" s="97">
        <v>8100.0000000000018</v>
      </c>
      <c r="C16" s="18">
        <v>661.31043929891746</v>
      </c>
      <c r="D16" s="18">
        <v>190.46</v>
      </c>
      <c r="E16" s="1">
        <f t="shared" si="0"/>
        <v>3.4721749411893175</v>
      </c>
      <c r="F16" s="18">
        <f t="shared" si="4"/>
        <v>530.7878065830397</v>
      </c>
      <c r="G16" s="18">
        <f t="shared" si="2"/>
        <v>171.57381949762026</v>
      </c>
      <c r="H16" s="1">
        <f t="shared" si="1"/>
        <v>3.0936410236551373</v>
      </c>
      <c r="J16" s="54" t="s">
        <v>21</v>
      </c>
      <c r="K16" s="55">
        <f t="shared" si="5"/>
        <v>7500</v>
      </c>
      <c r="L16" s="55"/>
      <c r="M16" s="55"/>
      <c r="N16" s="58" t="s">
        <v>13</v>
      </c>
      <c r="O16" s="55">
        <f t="shared" si="6"/>
        <v>12500</v>
      </c>
      <c r="P16" s="54"/>
      <c r="Q16" s="54"/>
    </row>
    <row r="17" spans="1:17" x14ac:dyDescent="0.15">
      <c r="A17" s="97" t="s">
        <v>66</v>
      </c>
      <c r="B17" s="30">
        <v>9000</v>
      </c>
      <c r="C17" s="18">
        <v>700.86926639018043</v>
      </c>
      <c r="D17" s="18">
        <v>217.62492059781638</v>
      </c>
      <c r="E17" s="1">
        <f t="shared" si="0"/>
        <v>3.2205377236434605</v>
      </c>
      <c r="F17" s="18">
        <f t="shared" si="4"/>
        <v>470.76655321877195</v>
      </c>
      <c r="G17" s="18">
        <f t="shared" si="2"/>
        <v>159.65473995487071</v>
      </c>
      <c r="H17" s="1">
        <f t="shared" si="1"/>
        <v>2.9486537847347507</v>
      </c>
      <c r="J17" s="54"/>
      <c r="K17" s="61"/>
      <c r="L17" s="55"/>
      <c r="M17" s="55"/>
      <c r="N17" s="54"/>
      <c r="O17" s="61"/>
      <c r="P17" s="54"/>
      <c r="Q17" s="54"/>
    </row>
    <row r="18" spans="1:17" ht="15" thickBot="1" x14ac:dyDescent="0.2">
      <c r="A18" s="97" t="s">
        <v>67</v>
      </c>
      <c r="B18" s="97">
        <v>10000</v>
      </c>
      <c r="C18" s="18">
        <v>539.25983268239554</v>
      </c>
      <c r="D18" s="18">
        <v>165.65942162157103</v>
      </c>
      <c r="E18" s="1">
        <f t="shared" si="0"/>
        <v>3.2552318932651447</v>
      </c>
      <c r="F18" s="18">
        <f t="shared" si="4"/>
        <v>412.00232687488096</v>
      </c>
      <c r="G18" s="18">
        <f t="shared" si="2"/>
        <v>147.37990023044867</v>
      </c>
      <c r="H18" s="1">
        <f t="shared" si="1"/>
        <v>2.7955123204090846</v>
      </c>
      <c r="J18" s="62"/>
      <c r="K18" s="63"/>
      <c r="L18" s="63"/>
      <c r="M18" s="63"/>
      <c r="N18" s="62"/>
      <c r="O18" s="64"/>
      <c r="P18" s="62"/>
      <c r="Q18" s="62"/>
    </row>
    <row r="19" spans="1:17" x14ac:dyDescent="0.15">
      <c r="A19" s="97" t="s">
        <v>68</v>
      </c>
      <c r="B19" s="30">
        <v>11000</v>
      </c>
      <c r="C19" s="18">
        <v>420.48067982991449</v>
      </c>
      <c r="D19" s="18">
        <v>128.82318612248872</v>
      </c>
      <c r="E19" s="1">
        <f t="shared" si="0"/>
        <v>3.2640139751714385</v>
      </c>
      <c r="F19" s="18">
        <f t="shared" si="4"/>
        <v>360.57344386450694</v>
      </c>
      <c r="G19" s="18">
        <f t="shared" si="2"/>
        <v>136.04879503155868</v>
      </c>
      <c r="H19" s="1">
        <f t="shared" si="1"/>
        <v>2.6503244205938481</v>
      </c>
      <c r="J19" s="26"/>
      <c r="K19" s="27"/>
      <c r="L19" s="27"/>
      <c r="M19" s="27"/>
      <c r="N19" s="28"/>
      <c r="O19" s="27"/>
      <c r="P19" s="26"/>
      <c r="Q19" s="26"/>
    </row>
    <row r="20" spans="1:17" x14ac:dyDescent="0.15">
      <c r="A20" s="97" t="s">
        <v>69</v>
      </c>
      <c r="B20" s="97">
        <v>12000</v>
      </c>
      <c r="C20" s="18">
        <v>338.35897190376829</v>
      </c>
      <c r="D20" s="18">
        <v>109.85958254464354</v>
      </c>
      <c r="E20" s="1">
        <f t="shared" si="0"/>
        <v>3.0799222431622626</v>
      </c>
      <c r="F20" s="18">
        <f t="shared" si="4"/>
        <v>315.56425762564635</v>
      </c>
      <c r="G20" s="18">
        <f t="shared" si="2"/>
        <v>125.58886659983676</v>
      </c>
      <c r="H20" s="1">
        <f t="shared" si="1"/>
        <v>2.5126770084734287</v>
      </c>
      <c r="J20" s="26"/>
      <c r="K20" s="27"/>
      <c r="L20" s="27"/>
      <c r="M20" s="27"/>
      <c r="N20" s="28"/>
      <c r="O20" s="27"/>
      <c r="P20" s="26"/>
      <c r="Q20" s="26"/>
    </row>
    <row r="21" spans="1:17" x14ac:dyDescent="0.15">
      <c r="A21" s="97" t="s">
        <v>70</v>
      </c>
      <c r="B21" s="30">
        <v>13000</v>
      </c>
      <c r="C21" s="18">
        <v>272.87689285753737</v>
      </c>
      <c r="D21" s="18">
        <v>99.005815389072865</v>
      </c>
      <c r="E21" s="1">
        <f t="shared" si="0"/>
        <v>2.7561703500464723</v>
      </c>
      <c r="F21" s="18">
        <f t="shared" si="4"/>
        <v>276.17341871756071</v>
      </c>
      <c r="G21" s="18">
        <f t="shared" si="2"/>
        <v>115.93313568247989</v>
      </c>
      <c r="H21" s="1">
        <f t="shared" si="1"/>
        <v>2.3821784608151226</v>
      </c>
      <c r="J21" s="26"/>
      <c r="K21" s="27"/>
      <c r="L21" s="27"/>
      <c r="M21" s="27"/>
      <c r="N21" s="28"/>
      <c r="O21" s="27"/>
      <c r="P21" s="26"/>
      <c r="Q21" s="26"/>
    </row>
    <row r="22" spans="1:17" x14ac:dyDescent="0.15">
      <c r="A22" s="97" t="s">
        <v>71</v>
      </c>
      <c r="B22" s="97">
        <v>14000</v>
      </c>
      <c r="C22" s="18">
        <v>220.5769027647197</v>
      </c>
      <c r="D22" s="18">
        <v>89.930751306865147</v>
      </c>
      <c r="E22" s="1">
        <f t="shared" si="0"/>
        <v>2.4527416880134667</v>
      </c>
      <c r="F22" s="18">
        <f t="shared" si="4"/>
        <v>241.69960749048525</v>
      </c>
      <c r="G22" s="18">
        <f t="shared" si="2"/>
        <v>107.01977263635695</v>
      </c>
      <c r="H22" s="1">
        <f t="shared" si="1"/>
        <v>2.2584574937545199</v>
      </c>
      <c r="J22" s="26"/>
      <c r="K22" s="27"/>
      <c r="L22" s="27"/>
      <c r="M22" s="27"/>
      <c r="N22" s="28"/>
      <c r="O22" s="27"/>
      <c r="P22" s="26"/>
      <c r="Q22" s="26"/>
    </row>
    <row r="23" spans="1:17" x14ac:dyDescent="0.15">
      <c r="A23" s="97" t="s">
        <v>72</v>
      </c>
      <c r="B23" s="30">
        <v>15000</v>
      </c>
      <c r="C23" s="18">
        <v>178.73176370675111</v>
      </c>
      <c r="D23" s="18">
        <v>82.379248978972598</v>
      </c>
      <c r="E23" s="1">
        <f t="shared" si="0"/>
        <v>2.1696211839995363</v>
      </c>
      <c r="F23" s="18">
        <f t="shared" si="4"/>
        <v>211.52904769882565</v>
      </c>
      <c r="G23" s="18">
        <f t="shared" si="2"/>
        <v>98.791701507202305</v>
      </c>
      <c r="H23" s="1">
        <f t="shared" si="1"/>
        <v>2.1411621064488333</v>
      </c>
      <c r="J23" s="26"/>
      <c r="K23" s="27"/>
      <c r="L23" s="27"/>
      <c r="M23" s="27"/>
      <c r="N23" s="28"/>
      <c r="O23" s="27"/>
      <c r="P23" s="26"/>
      <c r="Q23" s="26"/>
    </row>
    <row r="24" spans="1:17" x14ac:dyDescent="0.15">
      <c r="A24" s="97" t="s">
        <v>73</v>
      </c>
      <c r="B24" s="97">
        <v>16000</v>
      </c>
      <c r="C24" s="18">
        <v>145.18868983105415</v>
      </c>
      <c r="D24" s="18">
        <v>76.133892865729209</v>
      </c>
      <c r="E24" s="1">
        <f t="shared" si="0"/>
        <v>1.9070178125149984</v>
      </c>
      <c r="F24" s="18">
        <f t="shared" si="4"/>
        <v>185.1245787485752</v>
      </c>
      <c r="G24" s="18">
        <f t="shared" si="2"/>
        <v>91.196234548647681</v>
      </c>
      <c r="H24" s="1">
        <f t="shared" si="1"/>
        <v>2.0299585795926962</v>
      </c>
      <c r="J24" s="26"/>
      <c r="K24" s="27"/>
      <c r="L24" s="27"/>
      <c r="M24" s="27"/>
      <c r="N24" s="28"/>
      <c r="O24" s="27"/>
      <c r="P24" s="26"/>
      <c r="Q24" s="26"/>
    </row>
    <row r="25" spans="1:17" x14ac:dyDescent="0.15">
      <c r="A25" s="97" t="s">
        <v>74</v>
      </c>
      <c r="B25" s="30">
        <v>17000</v>
      </c>
      <c r="C25" s="18">
        <v>118.2469676473155</v>
      </c>
      <c r="D25" s="18">
        <v>71.009454956595533</v>
      </c>
      <c r="E25" s="1">
        <f t="shared" si="0"/>
        <v>1.6652284927351415</v>
      </c>
      <c r="F25" s="18">
        <f t="shared" si="4"/>
        <v>162.01609201981805</v>
      </c>
      <c r="G25" s="18">
        <f t="shared" si="2"/>
        <v>84.184734840766325</v>
      </c>
      <c r="H25" s="1">
        <f t="shared" si="1"/>
        <v>1.9245305259471104</v>
      </c>
      <c r="J25" s="26"/>
      <c r="K25" s="27"/>
      <c r="L25" s="27"/>
      <c r="M25" s="27"/>
      <c r="N25" s="28"/>
      <c r="O25" s="27"/>
      <c r="P25" s="26"/>
      <c r="Q25" s="26"/>
    </row>
    <row r="26" spans="1:17" x14ac:dyDescent="0.15">
      <c r="A26" s="97" t="s">
        <v>75</v>
      </c>
      <c r="B26" s="97">
        <v>18000</v>
      </c>
      <c r="C26" s="18">
        <v>96.561830864857413</v>
      </c>
      <c r="D26" s="18">
        <v>66.848170924892514</v>
      </c>
      <c r="E26" s="1">
        <f t="shared" si="0"/>
        <v>1.4444947337953313</v>
      </c>
      <c r="F26" s="18">
        <f t="shared" si="4"/>
        <v>141.79216099135175</v>
      </c>
      <c r="G26" s="18">
        <f t="shared" si="2"/>
        <v>77.712304847735936</v>
      </c>
      <c r="H26" s="1">
        <f t="shared" si="1"/>
        <v>1.8245779901801833</v>
      </c>
      <c r="J26" s="26"/>
      <c r="K26" s="27"/>
      <c r="L26" s="27"/>
      <c r="M26" s="27"/>
      <c r="N26" s="28"/>
      <c r="O26" s="27"/>
      <c r="P26" s="26"/>
      <c r="Q26" s="26"/>
    </row>
    <row r="27" spans="1:17" x14ac:dyDescent="0.15">
      <c r="C27" s="2" t="s">
        <v>16</v>
      </c>
      <c r="E27" s="24">
        <f>AVERAGE(E6:E26)</f>
        <v>3.553983993669005</v>
      </c>
      <c r="G27" s="2" t="s">
        <v>17</v>
      </c>
      <c r="H27" s="24">
        <f>AVERAGE(H4:H26)</f>
        <v>3.3179789295220998</v>
      </c>
      <c r="J27" s="26"/>
      <c r="K27" s="27"/>
      <c r="L27" s="27"/>
      <c r="M27" s="27"/>
      <c r="N27" s="28"/>
      <c r="O27" s="27"/>
      <c r="P27" s="26"/>
      <c r="Q27" s="26"/>
    </row>
    <row r="28" spans="1:17" x14ac:dyDescent="0.15">
      <c r="H28" s="24">
        <f>AVERAGE(H6:H26)</f>
        <v>3.1924184812514773</v>
      </c>
      <c r="J28" s="26"/>
      <c r="K28" s="27"/>
      <c r="L28" s="27"/>
      <c r="M28" s="27"/>
      <c r="N28" s="28"/>
      <c r="O28" s="27"/>
      <c r="P28" s="26"/>
      <c r="Q28" s="26"/>
    </row>
    <row r="29" spans="1:17" x14ac:dyDescent="0.15">
      <c r="J29" s="26"/>
      <c r="K29" s="27"/>
      <c r="L29" s="27"/>
      <c r="M29" s="27"/>
      <c r="N29" s="28"/>
      <c r="O29" s="27"/>
      <c r="P29" s="26"/>
      <c r="Q29" s="26"/>
    </row>
    <row r="37" spans="1:5" ht="31" x14ac:dyDescent="0.15">
      <c r="A37" s="23" t="s">
        <v>0</v>
      </c>
      <c r="B37" s="22" t="s">
        <v>22</v>
      </c>
      <c r="C37" s="22" t="s">
        <v>23</v>
      </c>
      <c r="D37" s="22" t="s">
        <v>98</v>
      </c>
      <c r="E37" s="22" t="s">
        <v>25</v>
      </c>
    </row>
    <row r="38" spans="1:5" x14ac:dyDescent="0.15">
      <c r="A38" s="97" t="s">
        <v>38</v>
      </c>
      <c r="B38" s="97">
        <v>330</v>
      </c>
      <c r="C38" s="18">
        <v>2453.9494462256971</v>
      </c>
      <c r="D38" s="18">
        <v>490</v>
      </c>
      <c r="E38" s="1">
        <f t="shared" ref="E38" si="7">C38/D38</f>
        <v>5.0080600943381572</v>
      </c>
    </row>
    <row r="39" spans="1:5" x14ac:dyDescent="0.15">
      <c r="A39" s="97" t="s">
        <v>39</v>
      </c>
      <c r="B39" s="30">
        <v>520</v>
      </c>
      <c r="C39" s="18">
        <v>1506.2282306654558</v>
      </c>
      <c r="D39" s="18">
        <v>263.92</v>
      </c>
      <c r="E39" s="1">
        <f t="shared" ref="E39:E58" si="8">C39/D39</f>
        <v>5.7071394008239453</v>
      </c>
    </row>
    <row r="40" spans="1:5" x14ac:dyDescent="0.15">
      <c r="A40" s="97" t="s">
        <v>41</v>
      </c>
      <c r="B40" s="97">
        <v>980</v>
      </c>
      <c r="C40" s="18">
        <v>1303.731540028635</v>
      </c>
      <c r="D40" s="18">
        <v>252.5</v>
      </c>
      <c r="E40" s="1">
        <f t="shared" si="8"/>
        <v>5.1632932278361778</v>
      </c>
    </row>
    <row r="41" spans="1:5" x14ac:dyDescent="0.15">
      <c r="A41" s="97" t="s">
        <v>42</v>
      </c>
      <c r="B41" s="30">
        <v>1730</v>
      </c>
      <c r="C41" s="18">
        <v>1410.3318402421783</v>
      </c>
      <c r="D41" s="18">
        <v>219.5</v>
      </c>
      <c r="E41" s="1">
        <f t="shared" si="8"/>
        <v>6.4252020056591261</v>
      </c>
    </row>
    <row r="42" spans="1:5" x14ac:dyDescent="0.15">
      <c r="A42" s="97" t="s">
        <v>43</v>
      </c>
      <c r="B42" s="97">
        <v>2330</v>
      </c>
      <c r="C42" s="18">
        <v>1002.3990841265959</v>
      </c>
      <c r="D42" s="18">
        <v>219.7</v>
      </c>
      <c r="E42" s="1">
        <f t="shared" si="8"/>
        <v>4.5625811749048522</v>
      </c>
    </row>
    <row r="43" spans="1:5" x14ac:dyDescent="0.15">
      <c r="A43" s="97" t="s">
        <v>44</v>
      </c>
      <c r="B43" s="30">
        <v>3270</v>
      </c>
      <c r="C43" s="18">
        <v>950.3166341084526</v>
      </c>
      <c r="D43" s="18">
        <v>198</v>
      </c>
      <c r="E43" s="1">
        <f t="shared" si="8"/>
        <v>4.7995789601437</v>
      </c>
    </row>
    <row r="44" spans="1:5" x14ac:dyDescent="0.15">
      <c r="A44" s="97" t="s">
        <v>45</v>
      </c>
      <c r="B44" s="97">
        <v>4190</v>
      </c>
      <c r="C44" s="18">
        <v>864.11653897609392</v>
      </c>
      <c r="D44" s="18">
        <v>184</v>
      </c>
      <c r="E44" s="1">
        <f t="shared" si="8"/>
        <v>4.6962855379135542</v>
      </c>
    </row>
    <row r="45" spans="1:5" x14ac:dyDescent="0.15">
      <c r="A45" s="97" t="s">
        <v>46</v>
      </c>
      <c r="B45" s="30">
        <v>5040</v>
      </c>
      <c r="C45" s="18">
        <v>986.27267034992599</v>
      </c>
      <c r="D45" s="18">
        <v>219</v>
      </c>
      <c r="E45" s="1">
        <f t="shared" si="8"/>
        <v>4.503528175113817</v>
      </c>
    </row>
    <row r="46" spans="1:5" x14ac:dyDescent="0.15">
      <c r="A46" s="97" t="s">
        <v>47</v>
      </c>
      <c r="B46" s="97">
        <v>6230</v>
      </c>
      <c r="C46" s="18">
        <v>744.03139586345674</v>
      </c>
      <c r="D46" s="18">
        <v>227</v>
      </c>
      <c r="E46" s="1">
        <f t="shared" si="8"/>
        <v>3.277671347416109</v>
      </c>
    </row>
    <row r="47" spans="1:5" x14ac:dyDescent="0.15">
      <c r="A47" s="97" t="s">
        <v>48</v>
      </c>
      <c r="B47" s="30">
        <v>7130.0000000000009</v>
      </c>
      <c r="C47" s="18">
        <v>690.5359412788365</v>
      </c>
      <c r="D47" s="18">
        <v>212</v>
      </c>
      <c r="E47" s="1">
        <f t="shared" si="8"/>
        <v>3.2572450060322478</v>
      </c>
    </row>
    <row r="48" spans="1:5" x14ac:dyDescent="0.15">
      <c r="A48" s="97" t="s">
        <v>49</v>
      </c>
      <c r="B48" s="97">
        <v>8100.0000000000018</v>
      </c>
      <c r="C48" s="18">
        <v>661.31043929891746</v>
      </c>
      <c r="D48" s="18">
        <v>190.46</v>
      </c>
      <c r="E48" s="1">
        <f t="shared" si="8"/>
        <v>3.4721749411893175</v>
      </c>
    </row>
    <row r="49" spans="1:5" x14ac:dyDescent="0.15">
      <c r="A49" s="97" t="s">
        <v>66</v>
      </c>
      <c r="B49" s="30">
        <v>9000</v>
      </c>
      <c r="C49" s="18">
        <v>700.86926639018043</v>
      </c>
      <c r="D49" s="18">
        <v>217.62492059781638</v>
      </c>
      <c r="E49" s="1">
        <f t="shared" si="8"/>
        <v>3.2205377236434605</v>
      </c>
    </row>
    <row r="50" spans="1:5" x14ac:dyDescent="0.15">
      <c r="A50" s="97" t="s">
        <v>67</v>
      </c>
      <c r="B50" s="97">
        <v>10000</v>
      </c>
      <c r="C50" s="18">
        <v>539.25983268239554</v>
      </c>
      <c r="D50" s="18">
        <v>165.65942162157103</v>
      </c>
      <c r="E50" s="1">
        <f t="shared" si="8"/>
        <v>3.2552318932651447</v>
      </c>
    </row>
    <row r="51" spans="1:5" x14ac:dyDescent="0.15">
      <c r="A51" s="97" t="s">
        <v>68</v>
      </c>
      <c r="B51" s="30">
        <v>11000</v>
      </c>
      <c r="C51" s="18">
        <v>420.48067982991449</v>
      </c>
      <c r="D51" s="18">
        <v>128.82318612248872</v>
      </c>
      <c r="E51" s="1">
        <f t="shared" si="8"/>
        <v>3.2640139751714385</v>
      </c>
    </row>
    <row r="52" spans="1:5" x14ac:dyDescent="0.15">
      <c r="A52" s="97" t="s">
        <v>69</v>
      </c>
      <c r="B52" s="97">
        <v>12000</v>
      </c>
      <c r="C52" s="18">
        <v>338.35897190376829</v>
      </c>
      <c r="D52" s="18">
        <v>109.85958254464354</v>
      </c>
      <c r="E52" s="1">
        <f t="shared" si="8"/>
        <v>3.0799222431622626</v>
      </c>
    </row>
    <row r="53" spans="1:5" x14ac:dyDescent="0.15">
      <c r="A53" s="97" t="s">
        <v>70</v>
      </c>
      <c r="B53" s="30">
        <v>13000</v>
      </c>
      <c r="C53" s="18">
        <v>272.87689285753737</v>
      </c>
      <c r="D53" s="18">
        <v>99.005815389072865</v>
      </c>
      <c r="E53" s="1">
        <f t="shared" si="8"/>
        <v>2.7561703500464723</v>
      </c>
    </row>
    <row r="54" spans="1:5" x14ac:dyDescent="0.15">
      <c r="A54" s="97" t="s">
        <v>71</v>
      </c>
      <c r="B54" s="97">
        <v>14000</v>
      </c>
      <c r="C54" s="18">
        <v>220.5769027647197</v>
      </c>
      <c r="D54" s="18">
        <v>89.930751306865147</v>
      </c>
      <c r="E54" s="1">
        <f t="shared" si="8"/>
        <v>2.4527416880134667</v>
      </c>
    </row>
    <row r="55" spans="1:5" x14ac:dyDescent="0.15">
      <c r="A55" s="97" t="s">
        <v>72</v>
      </c>
      <c r="B55" s="30">
        <v>15000</v>
      </c>
      <c r="C55" s="18">
        <v>178.73176370675111</v>
      </c>
      <c r="D55" s="18">
        <v>82.379248978972598</v>
      </c>
      <c r="E55" s="1">
        <f t="shared" si="8"/>
        <v>2.1696211839995363</v>
      </c>
    </row>
    <row r="56" spans="1:5" x14ac:dyDescent="0.15">
      <c r="A56" s="97" t="s">
        <v>73</v>
      </c>
      <c r="B56" s="97">
        <v>16000</v>
      </c>
      <c r="C56" s="18">
        <v>145.18868983105415</v>
      </c>
      <c r="D56" s="18">
        <v>76.133892865729209</v>
      </c>
      <c r="E56" s="1">
        <f t="shared" si="8"/>
        <v>1.9070178125149984</v>
      </c>
    </row>
    <row r="57" spans="1:5" x14ac:dyDescent="0.15">
      <c r="A57" s="97" t="s">
        <v>74</v>
      </c>
      <c r="B57" s="30">
        <v>17000</v>
      </c>
      <c r="C57" s="18">
        <v>118.2469676473155</v>
      </c>
      <c r="D57" s="18">
        <v>71.009454956595533</v>
      </c>
      <c r="E57" s="1">
        <f t="shared" si="8"/>
        <v>1.6652284927351415</v>
      </c>
    </row>
    <row r="58" spans="1:5" x14ac:dyDescent="0.15">
      <c r="A58" s="97" t="s">
        <v>75</v>
      </c>
      <c r="B58" s="97">
        <v>18000</v>
      </c>
      <c r="C58" s="18">
        <v>96.561830864857413</v>
      </c>
      <c r="D58" s="18">
        <v>66.848170924892514</v>
      </c>
      <c r="E58" s="1">
        <f t="shared" si="8"/>
        <v>1.4444947337953313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16"/>
  <dimension ref="A1:R55"/>
  <sheetViews>
    <sheetView topLeftCell="G15" workbookViewId="0">
      <selection activeCell="A34" sqref="A34:E55"/>
    </sheetView>
  </sheetViews>
  <sheetFormatPr baseColWidth="10" defaultColWidth="8.83203125" defaultRowHeight="14" x14ac:dyDescent="0.15"/>
  <cols>
    <col min="1" max="1" width="5.83203125" style="25" customWidth="1"/>
    <col min="2" max="2" width="12" style="25" customWidth="1"/>
    <col min="3" max="3" width="10.83203125" style="25" customWidth="1"/>
    <col min="4" max="4" width="8.83203125" style="25"/>
    <col min="5" max="5" width="10.5" style="25" customWidth="1"/>
    <col min="6" max="6" width="8.83203125" style="25"/>
    <col min="7" max="7" width="11.1640625" style="25" customWidth="1"/>
    <col min="8" max="8" width="11.5" style="25" customWidth="1"/>
    <col min="9" max="16384" width="8.83203125" style="25"/>
  </cols>
  <sheetData>
    <row r="1" spans="1:18" x14ac:dyDescent="0.15">
      <c r="A1" s="2" t="s">
        <v>81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98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25" t="s">
        <v>37</v>
      </c>
      <c r="B4" s="25">
        <v>0</v>
      </c>
      <c r="C4" s="18">
        <v>3149.8813320025074</v>
      </c>
      <c r="D4" s="18">
        <v>1871</v>
      </c>
      <c r="E4" s="1">
        <f>C4/D4</f>
        <v>1.6835282373075935</v>
      </c>
      <c r="F4" s="18">
        <f>$K$5*EXP(-B4/$K$6)</f>
        <v>3300</v>
      </c>
      <c r="G4" s="18">
        <f>$O$5*EXP(-B4/$O$6)</f>
        <v>1800</v>
      </c>
      <c r="H4" s="1">
        <f>F4/G4</f>
        <v>1.8333333333333333</v>
      </c>
      <c r="J4" s="31" t="s">
        <v>4</v>
      </c>
      <c r="K4" s="32"/>
      <c r="L4" s="32"/>
      <c r="M4" s="32"/>
      <c r="N4" s="33"/>
      <c r="O4" s="31"/>
      <c r="P4" s="31"/>
      <c r="Q4" s="31"/>
    </row>
    <row r="5" spans="1:18" ht="18" x14ac:dyDescent="0.25">
      <c r="A5" s="25" t="s">
        <v>38</v>
      </c>
      <c r="B5" s="25">
        <v>1300</v>
      </c>
      <c r="C5" s="18">
        <v>2966.2016012448448</v>
      </c>
      <c r="D5" s="18">
        <v>932</v>
      </c>
      <c r="E5" s="1">
        <f t="shared" ref="E5:E26" si="0">C5/D5</f>
        <v>3.1826197438249406</v>
      </c>
      <c r="F5" s="18">
        <f>$K$5*EXP(-B5/$K$6)</f>
        <v>2582.1940631314405</v>
      </c>
      <c r="G5" s="18">
        <f>$O$5*EXP(-B5/$O$6)</f>
        <v>969.22261741262071</v>
      </c>
      <c r="H5" s="1">
        <f t="shared" ref="H5:H22" si="1">F5/G5</f>
        <v>2.6641908852939409</v>
      </c>
      <c r="J5" s="4" t="s">
        <v>5</v>
      </c>
      <c r="K5" s="5">
        <v>3300</v>
      </c>
      <c r="L5" s="6" t="s">
        <v>6</v>
      </c>
      <c r="M5" s="3">
        <f>LN(K5/K7)/(-1/K8+1/K6)</f>
        <v>3899.6704442911991</v>
      </c>
      <c r="N5" s="7" t="s">
        <v>62</v>
      </c>
      <c r="O5" s="5">
        <v>1800</v>
      </c>
      <c r="P5" s="6" t="s">
        <v>6</v>
      </c>
      <c r="Q5" s="3">
        <f>LN(O5/O7)/(-1/O8+1/O6)</f>
        <v>3899.8993471352546</v>
      </c>
    </row>
    <row r="6" spans="1:18" ht="18" x14ac:dyDescent="0.25">
      <c r="A6" s="25" t="s">
        <v>39</v>
      </c>
      <c r="B6" s="30">
        <v>2270</v>
      </c>
      <c r="C6" s="18">
        <v>2067.7838396838802</v>
      </c>
      <c r="D6" s="18">
        <v>462.22</v>
      </c>
      <c r="E6" s="1">
        <f t="shared" si="0"/>
        <v>4.4735923146637528</v>
      </c>
      <c r="F6" s="18">
        <f>$K$5*EXP(-B6/$K$6)</f>
        <v>2150.3284150922286</v>
      </c>
      <c r="G6" s="18">
        <f>$O$5*EXP(-B6/$O$6)</f>
        <v>610.69005953549367</v>
      </c>
      <c r="H6" s="1">
        <f t="shared" si="1"/>
        <v>3.5211452708560915</v>
      </c>
      <c r="J6" s="8" t="s">
        <v>8</v>
      </c>
      <c r="K6" s="9">
        <v>5300</v>
      </c>
      <c r="L6" s="10"/>
      <c r="M6" s="11"/>
      <c r="N6" s="12" t="s">
        <v>63</v>
      </c>
      <c r="O6" s="9">
        <v>2100</v>
      </c>
      <c r="P6" s="10"/>
      <c r="Q6" s="11"/>
      <c r="R6" s="25">
        <f>1/0.0002</f>
        <v>5000</v>
      </c>
    </row>
    <row r="7" spans="1:18" ht="18" x14ac:dyDescent="0.25">
      <c r="A7" s="25" t="s">
        <v>41</v>
      </c>
      <c r="B7" s="25">
        <v>3219.9999999999995</v>
      </c>
      <c r="C7" s="18">
        <v>1816.8107798353064</v>
      </c>
      <c r="D7" s="18">
        <v>343</v>
      </c>
      <c r="E7" s="1">
        <f t="shared" si="0"/>
        <v>5.2968244310067245</v>
      </c>
      <c r="F7" s="18">
        <f>$K$5*EXP(-B7/$K$6)</f>
        <v>1797.4613326822748</v>
      </c>
      <c r="G7" s="18">
        <f>$O$5*EXP(-B7/$O$6)</f>
        <v>388.46715011764161</v>
      </c>
      <c r="H7" s="1">
        <f t="shared" si="1"/>
        <v>4.6270613413204691</v>
      </c>
      <c r="J7" s="8" t="s">
        <v>10</v>
      </c>
      <c r="K7" s="9">
        <v>1644</v>
      </c>
      <c r="L7" s="13"/>
      <c r="M7" s="14"/>
      <c r="N7" s="12" t="s">
        <v>64</v>
      </c>
      <c r="O7" s="9">
        <v>318.7</v>
      </c>
      <c r="P7" s="13"/>
      <c r="Q7" s="14"/>
      <c r="R7" s="25">
        <f>1/0.00003</f>
        <v>33333.333333333336</v>
      </c>
    </row>
    <row r="8" spans="1:18" ht="19" thickBot="1" x14ac:dyDescent="0.3">
      <c r="A8" s="25" t="s">
        <v>83</v>
      </c>
      <c r="B8" s="25">
        <v>3900</v>
      </c>
      <c r="C8" s="18"/>
      <c r="D8" s="18"/>
      <c r="E8" s="1"/>
      <c r="F8" s="18">
        <f t="shared" ref="F8:F26" si="2">$K$7*EXP(-B8/$K$8)</f>
        <v>1581.118165836627</v>
      </c>
      <c r="G8" s="18">
        <f t="shared" ref="G8:G26" si="3">$O$7*EXP(-B8/$O$8)</f>
        <v>281.0250383493842</v>
      </c>
      <c r="H8" s="1">
        <f t="shared" si="1"/>
        <v>5.6262537143430711</v>
      </c>
      <c r="J8" s="15" t="s">
        <v>12</v>
      </c>
      <c r="K8" s="16">
        <v>100000</v>
      </c>
      <c r="L8" s="16"/>
      <c r="M8" s="16"/>
      <c r="N8" s="17" t="s">
        <v>65</v>
      </c>
      <c r="O8" s="16">
        <v>31000</v>
      </c>
      <c r="P8" s="15"/>
      <c r="Q8" s="15"/>
    </row>
    <row r="9" spans="1:18" x14ac:dyDescent="0.15">
      <c r="A9" s="25" t="s">
        <v>42</v>
      </c>
      <c r="B9" s="25">
        <v>4350</v>
      </c>
      <c r="C9" s="18">
        <v>1663.5340355449318</v>
      </c>
      <c r="D9" s="18">
        <v>284</v>
      </c>
      <c r="E9" s="1">
        <f t="shared" si="0"/>
        <v>5.8575142096652533</v>
      </c>
      <c r="F9" s="18">
        <f t="shared" si="2"/>
        <v>1574.0191189255497</v>
      </c>
      <c r="G9" s="18">
        <f t="shared" si="3"/>
        <v>276.97510840011273</v>
      </c>
      <c r="H9" s="1">
        <f t="shared" si="1"/>
        <v>5.6828901630097137</v>
      </c>
      <c r="J9" s="65"/>
      <c r="K9" s="27"/>
      <c r="L9" s="27"/>
      <c r="M9" s="27"/>
      <c r="N9" s="26"/>
      <c r="O9" s="26"/>
      <c r="P9" s="26"/>
      <c r="Q9" s="26"/>
    </row>
    <row r="10" spans="1:18" x14ac:dyDescent="0.15">
      <c r="A10" s="25" t="s">
        <v>43</v>
      </c>
      <c r="B10" s="30">
        <v>5279.9999999999991</v>
      </c>
      <c r="C10" s="18">
        <v>1555.0830265417158</v>
      </c>
      <c r="D10" s="18">
        <v>339</v>
      </c>
      <c r="E10" s="1">
        <f t="shared" si="0"/>
        <v>4.5872655650198109</v>
      </c>
      <c r="F10" s="18">
        <f t="shared" si="2"/>
        <v>1559.448599053816</v>
      </c>
      <c r="G10" s="18">
        <f t="shared" si="3"/>
        <v>268.7892568510033</v>
      </c>
      <c r="H10" s="1">
        <f t="shared" si="1"/>
        <v>5.8017519648051179</v>
      </c>
      <c r="J10" s="31"/>
      <c r="K10" s="32"/>
      <c r="L10" s="32"/>
      <c r="M10" s="32"/>
      <c r="N10" s="33"/>
      <c r="O10" s="31"/>
      <c r="P10" s="31"/>
      <c r="Q10" s="31"/>
    </row>
    <row r="11" spans="1:18" ht="15" thickBot="1" x14ac:dyDescent="0.2">
      <c r="A11" s="25" t="s">
        <v>44</v>
      </c>
      <c r="B11" s="25">
        <v>7219.9999999999991</v>
      </c>
      <c r="C11" s="18">
        <v>1645.556144739455</v>
      </c>
      <c r="D11" s="18">
        <v>283.44</v>
      </c>
      <c r="E11" s="1">
        <f t="shared" si="0"/>
        <v>5.8056595566590987</v>
      </c>
      <c r="F11" s="18">
        <f t="shared" si="2"/>
        <v>1529.4868647488956</v>
      </c>
      <c r="G11" s="18">
        <f t="shared" si="3"/>
        <v>252.4837766138167</v>
      </c>
      <c r="H11" s="1">
        <f t="shared" si="1"/>
        <v>6.0577629393127408</v>
      </c>
      <c r="J11" s="31" t="s">
        <v>14</v>
      </c>
      <c r="K11" s="32"/>
      <c r="L11" s="32"/>
      <c r="M11" s="32"/>
      <c r="N11" s="33"/>
      <c r="O11" s="31"/>
      <c r="P11" s="31"/>
      <c r="Q11" s="31"/>
    </row>
    <row r="12" spans="1:18" ht="18" x14ac:dyDescent="0.25">
      <c r="A12" s="25" t="s">
        <v>45</v>
      </c>
      <c r="B12" s="30">
        <v>9180</v>
      </c>
      <c r="C12" s="18">
        <v>1675.4924075752515</v>
      </c>
      <c r="D12" s="18">
        <v>229</v>
      </c>
      <c r="E12" s="1">
        <f t="shared" si="0"/>
        <v>7.3165607317696573</v>
      </c>
      <c r="F12" s="18">
        <f t="shared" si="2"/>
        <v>1499.8007960173159</v>
      </c>
      <c r="G12" s="18">
        <f t="shared" si="3"/>
        <v>237.01446882477464</v>
      </c>
      <c r="H12" s="1">
        <f t="shared" si="1"/>
        <v>6.3278870840839767</v>
      </c>
      <c r="J12" s="4" t="s">
        <v>18</v>
      </c>
      <c r="K12" s="5">
        <f>K5</f>
        <v>3300</v>
      </c>
      <c r="L12" s="6" t="s">
        <v>6</v>
      </c>
      <c r="M12" s="3">
        <f>M5</f>
        <v>3899.6704442911991</v>
      </c>
      <c r="N12" s="7" t="s">
        <v>7</v>
      </c>
      <c r="O12" s="5">
        <f>O5</f>
        <v>1800</v>
      </c>
      <c r="P12" s="6" t="s">
        <v>6</v>
      </c>
      <c r="Q12" s="3">
        <f>Q5</f>
        <v>3899.8993471352546</v>
      </c>
    </row>
    <row r="13" spans="1:18" ht="18" x14ac:dyDescent="0.25">
      <c r="A13" s="25" t="s">
        <v>46</v>
      </c>
      <c r="B13" s="25">
        <v>11280</v>
      </c>
      <c r="C13" s="18">
        <v>1400.093428178458</v>
      </c>
      <c r="D13" s="18">
        <v>230.4</v>
      </c>
      <c r="E13" s="1">
        <f t="shared" si="0"/>
        <v>6.0767943931356685</v>
      </c>
      <c r="F13" s="18">
        <f t="shared" si="2"/>
        <v>1468.6333825365273</v>
      </c>
      <c r="G13" s="18">
        <f t="shared" si="3"/>
        <v>221.49040132743511</v>
      </c>
      <c r="H13" s="1">
        <f t="shared" si="1"/>
        <v>6.6306863581208102</v>
      </c>
      <c r="J13" s="8" t="s">
        <v>19</v>
      </c>
      <c r="K13" s="9">
        <f>K6</f>
        <v>5300</v>
      </c>
      <c r="L13" s="10"/>
      <c r="M13" s="11"/>
      <c r="N13" s="12" t="s">
        <v>9</v>
      </c>
      <c r="O13" s="9">
        <f>O6</f>
        <v>2100</v>
      </c>
      <c r="P13" s="10"/>
      <c r="Q13" s="11"/>
    </row>
    <row r="14" spans="1:18" ht="18" x14ac:dyDescent="0.25">
      <c r="A14" s="25" t="s">
        <v>47</v>
      </c>
      <c r="B14" s="30">
        <v>13090</v>
      </c>
      <c r="C14" s="18">
        <v>1380.4060144019547</v>
      </c>
      <c r="D14" s="18">
        <v>194.5</v>
      </c>
      <c r="E14" s="1">
        <f t="shared" si="0"/>
        <v>7.097203158878945</v>
      </c>
      <c r="F14" s="18">
        <f t="shared" si="2"/>
        <v>1442.2902429119561</v>
      </c>
      <c r="G14" s="18">
        <f t="shared" si="3"/>
        <v>208.92851436109035</v>
      </c>
      <c r="H14" s="1">
        <f t="shared" si="1"/>
        <v>6.9032714243076052</v>
      </c>
      <c r="J14" s="8" t="s">
        <v>20</v>
      </c>
      <c r="K14" s="9">
        <f>K12*EXP(-M12/K13)</f>
        <v>1581.1233765103914</v>
      </c>
      <c r="L14" s="13"/>
      <c r="M14" s="14"/>
      <c r="N14" s="12" t="s">
        <v>11</v>
      </c>
      <c r="O14" s="9">
        <f>O12*EXP(-Q12/O13)</f>
        <v>281.02595080167754</v>
      </c>
      <c r="P14" s="13"/>
      <c r="Q14" s="14"/>
    </row>
    <row r="15" spans="1:18" ht="19" thickBot="1" x14ac:dyDescent="0.3">
      <c r="A15" s="25" t="s">
        <v>48</v>
      </c>
      <c r="B15" s="25">
        <v>15260</v>
      </c>
      <c r="C15" s="18">
        <v>1549.7288214677758</v>
      </c>
      <c r="D15" s="18">
        <v>168.32</v>
      </c>
      <c r="E15" s="1">
        <f t="shared" si="0"/>
        <v>9.2070391009254742</v>
      </c>
      <c r="F15" s="18">
        <f t="shared" si="2"/>
        <v>1411.3296816392653</v>
      </c>
      <c r="G15" s="18">
        <f t="shared" si="3"/>
        <v>194.80365559241176</v>
      </c>
      <c r="H15" s="1">
        <f t="shared" si="1"/>
        <v>7.2448829430192747</v>
      </c>
      <c r="J15" s="15" t="s">
        <v>21</v>
      </c>
      <c r="K15" s="16">
        <f>K8</f>
        <v>100000</v>
      </c>
      <c r="L15" s="16"/>
      <c r="M15" s="16"/>
      <c r="N15" s="17" t="s">
        <v>13</v>
      </c>
      <c r="O15" s="16">
        <f>O8</f>
        <v>31000</v>
      </c>
      <c r="P15" s="15"/>
      <c r="Q15" s="15"/>
    </row>
    <row r="16" spans="1:18" x14ac:dyDescent="0.15">
      <c r="A16" s="25" t="s">
        <v>49</v>
      </c>
      <c r="B16" s="30">
        <v>17360</v>
      </c>
      <c r="C16" s="18">
        <v>1497.1092676016151</v>
      </c>
      <c r="D16" s="18">
        <v>165</v>
      </c>
      <c r="E16" s="1">
        <f t="shared" si="0"/>
        <v>9.0733895006158498</v>
      </c>
      <c r="F16" s="18">
        <f t="shared" si="2"/>
        <v>1382.0007895209465</v>
      </c>
      <c r="G16" s="18">
        <f t="shared" si="3"/>
        <v>182.0443286486173</v>
      </c>
      <c r="H16" s="1">
        <f t="shared" si="1"/>
        <v>7.5915619002253569</v>
      </c>
      <c r="J16" s="26"/>
      <c r="K16" s="27"/>
      <c r="L16" s="27"/>
      <c r="M16" s="27"/>
      <c r="N16" s="28"/>
      <c r="O16" s="27"/>
      <c r="P16" s="26"/>
      <c r="Q16" s="26"/>
    </row>
    <row r="17" spans="1:17" x14ac:dyDescent="0.15">
      <c r="A17" s="25" t="s">
        <v>50</v>
      </c>
      <c r="B17" s="25">
        <v>19250</v>
      </c>
      <c r="C17" s="18">
        <v>1325.118320633909</v>
      </c>
      <c r="D17" s="18">
        <v>160</v>
      </c>
      <c r="E17" s="1">
        <f t="shared" si="0"/>
        <v>8.2819895039619311</v>
      </c>
      <c r="F17" s="18">
        <f t="shared" si="2"/>
        <v>1356.1262591267239</v>
      </c>
      <c r="G17" s="18">
        <f t="shared" si="3"/>
        <v>171.27706003938064</v>
      </c>
      <c r="H17" s="1">
        <f t="shared" si="1"/>
        <v>7.9177343353214864</v>
      </c>
      <c r="J17" s="26"/>
      <c r="K17" s="27"/>
      <c r="L17" s="27"/>
      <c r="M17" s="27"/>
      <c r="N17" s="28"/>
      <c r="O17" s="27"/>
      <c r="P17" s="26"/>
      <c r="Q17" s="26"/>
    </row>
    <row r="18" spans="1:17" x14ac:dyDescent="0.15">
      <c r="A18" s="25" t="s">
        <v>51</v>
      </c>
      <c r="B18" s="30">
        <v>21400</v>
      </c>
      <c r="C18" s="18">
        <v>1295.5662056936949</v>
      </c>
      <c r="D18" s="18">
        <v>139</v>
      </c>
      <c r="E18" s="1">
        <f t="shared" si="0"/>
        <v>9.3206201848467263</v>
      </c>
      <c r="F18" s="18">
        <f t="shared" si="2"/>
        <v>1327.2807449772884</v>
      </c>
      <c r="G18" s="18">
        <f t="shared" si="3"/>
        <v>159.8007362715598</v>
      </c>
      <c r="H18" s="1">
        <f t="shared" si="1"/>
        <v>8.3058487460392776</v>
      </c>
      <c r="J18" s="26"/>
      <c r="K18" s="27"/>
      <c r="L18" s="27"/>
      <c r="M18" s="27"/>
      <c r="N18" s="28"/>
      <c r="O18" s="27"/>
      <c r="P18" s="26"/>
      <c r="Q18" s="26"/>
    </row>
    <row r="19" spans="1:17" x14ac:dyDescent="0.15">
      <c r="A19" s="25" t="s">
        <v>52</v>
      </c>
      <c r="B19" s="25">
        <v>23400</v>
      </c>
      <c r="C19" s="18">
        <v>1360.329968802243</v>
      </c>
      <c r="D19" s="18">
        <v>139</v>
      </c>
      <c r="E19" s="1">
        <f t="shared" si="0"/>
        <v>9.7865465381456325</v>
      </c>
      <c r="F19" s="18">
        <f t="shared" si="2"/>
        <v>1300.9988253323399</v>
      </c>
      <c r="G19" s="18">
        <f t="shared" si="3"/>
        <v>149.81654492487971</v>
      </c>
      <c r="H19" s="1">
        <f t="shared" si="1"/>
        <v>8.6839462623082149</v>
      </c>
      <c r="J19" s="26"/>
      <c r="K19" s="27"/>
      <c r="L19" s="27"/>
      <c r="M19" s="27"/>
      <c r="N19" s="28"/>
      <c r="O19" s="27"/>
      <c r="P19" s="26"/>
      <c r="Q19" s="26"/>
    </row>
    <row r="20" spans="1:17" x14ac:dyDescent="0.15">
      <c r="A20" s="25" t="s">
        <v>53</v>
      </c>
      <c r="B20" s="30">
        <v>25400</v>
      </c>
      <c r="C20" s="18">
        <v>1364.9403704480037</v>
      </c>
      <c r="D20" s="18">
        <v>111.31</v>
      </c>
      <c r="E20" s="1">
        <f t="shared" si="0"/>
        <v>12.262513434983413</v>
      </c>
      <c r="F20" s="18">
        <f t="shared" si="2"/>
        <v>1275.2373225644067</v>
      </c>
      <c r="G20" s="18">
        <f t="shared" si="3"/>
        <v>140.45615594089787</v>
      </c>
      <c r="H20" s="1">
        <f t="shared" si="1"/>
        <v>9.0792554731528465</v>
      </c>
      <c r="J20" s="26"/>
      <c r="K20" s="27"/>
      <c r="L20" s="27"/>
      <c r="M20" s="27"/>
      <c r="N20" s="28"/>
      <c r="O20" s="27"/>
      <c r="P20" s="26"/>
      <c r="Q20" s="26"/>
    </row>
    <row r="21" spans="1:17" x14ac:dyDescent="0.15">
      <c r="A21" s="25" t="s">
        <v>54</v>
      </c>
      <c r="B21" s="25">
        <v>27430</v>
      </c>
      <c r="C21" s="18">
        <v>1201.4111058617605</v>
      </c>
      <c r="D21" s="18">
        <v>114.85000000000001</v>
      </c>
      <c r="E21" s="1">
        <f t="shared" si="0"/>
        <v>10.460697482470705</v>
      </c>
      <c r="F21" s="18">
        <f t="shared" si="2"/>
        <v>1249.6109921931138</v>
      </c>
      <c r="G21" s="18">
        <f t="shared" si="3"/>
        <v>131.55322357484187</v>
      </c>
      <c r="H21" s="1">
        <f t="shared" si="1"/>
        <v>9.4989005836272682</v>
      </c>
      <c r="J21" s="26"/>
      <c r="K21" s="27"/>
      <c r="L21" s="27"/>
      <c r="M21" s="27"/>
      <c r="N21" s="28"/>
      <c r="O21" s="27"/>
      <c r="P21" s="26"/>
      <c r="Q21" s="26"/>
    </row>
    <row r="22" spans="1:17" x14ac:dyDescent="0.15">
      <c r="A22" s="25" t="s">
        <v>55</v>
      </c>
      <c r="B22" s="30">
        <v>29290</v>
      </c>
      <c r="C22" s="18">
        <v>1278.7209995505416</v>
      </c>
      <c r="D22" s="18">
        <v>127</v>
      </c>
      <c r="E22" s="1">
        <f t="shared" si="0"/>
        <v>10.068669287799541</v>
      </c>
      <c r="F22" s="18">
        <f t="shared" si="2"/>
        <v>1226.5830514786692</v>
      </c>
      <c r="G22" s="18">
        <f t="shared" si="3"/>
        <v>123.89216024146535</v>
      </c>
      <c r="H22" s="1">
        <f t="shared" si="1"/>
        <v>9.9004089450701596</v>
      </c>
      <c r="J22" s="26"/>
      <c r="K22" s="27"/>
      <c r="L22" s="27"/>
      <c r="M22" s="27"/>
      <c r="N22" s="28"/>
      <c r="O22" s="27"/>
      <c r="P22" s="26"/>
      <c r="Q22" s="26"/>
    </row>
    <row r="23" spans="1:17" x14ac:dyDescent="0.15">
      <c r="A23" s="25" t="s">
        <v>56</v>
      </c>
      <c r="B23" s="25">
        <v>31369.999999999996</v>
      </c>
      <c r="C23" s="18">
        <v>1213.0260763155261</v>
      </c>
      <c r="D23" s="18">
        <v>114.5</v>
      </c>
      <c r="E23" s="1">
        <f t="shared" si="0"/>
        <v>10.594114203629049</v>
      </c>
      <c r="F23" s="18">
        <f t="shared" si="2"/>
        <v>1201.3336283279853</v>
      </c>
      <c r="G23" s="18">
        <f t="shared" si="3"/>
        <v>115.85214170097213</v>
      </c>
      <c r="H23" s="1">
        <f>F23/G23</f>
        <v>10.369541820200158</v>
      </c>
      <c r="J23" s="26"/>
      <c r="K23" s="27"/>
      <c r="L23" s="27"/>
      <c r="M23" s="27"/>
      <c r="N23" s="28"/>
      <c r="O23" s="27"/>
      <c r="P23" s="26"/>
      <c r="Q23" s="26"/>
    </row>
    <row r="24" spans="1:17" x14ac:dyDescent="0.15">
      <c r="A24" s="25" t="s">
        <v>57</v>
      </c>
      <c r="B24" s="25">
        <v>33309.999999999993</v>
      </c>
      <c r="C24" s="18">
        <v>1211.5972019559483</v>
      </c>
      <c r="D24" s="18">
        <v>105.5</v>
      </c>
      <c r="E24" s="1">
        <f t="shared" si="0"/>
        <v>11.484333667828894</v>
      </c>
      <c r="F24" s="18">
        <f t="shared" si="2"/>
        <v>1178.2523680637046</v>
      </c>
      <c r="G24" s="18">
        <f t="shared" si="3"/>
        <v>108.82423876663694</v>
      </c>
      <c r="H24" s="1">
        <f t="shared" ref="H24:H26" si="4">F24/G24</f>
        <v>10.827113347333887</v>
      </c>
      <c r="J24" s="26"/>
      <c r="K24" s="27"/>
      <c r="L24" s="27"/>
      <c r="M24" s="27"/>
      <c r="N24" s="28"/>
      <c r="O24" s="27"/>
      <c r="P24" s="26"/>
      <c r="Q24" s="26"/>
    </row>
    <row r="25" spans="1:17" x14ac:dyDescent="0.15">
      <c r="A25" s="25" t="s">
        <v>58</v>
      </c>
      <c r="B25" s="25">
        <v>35489.999999999993</v>
      </c>
      <c r="C25" s="18">
        <v>1144.1690540228408</v>
      </c>
      <c r="D25" s="18">
        <v>99</v>
      </c>
      <c r="E25" s="1">
        <f t="shared" si="0"/>
        <v>11.557263171947886</v>
      </c>
      <c r="F25" s="18">
        <f t="shared" si="2"/>
        <v>1152.8444193127943</v>
      </c>
      <c r="G25" s="18">
        <f t="shared" si="3"/>
        <v>101.43432165495295</v>
      </c>
      <c r="H25" s="1">
        <f t="shared" si="4"/>
        <v>11.365427406656314</v>
      </c>
      <c r="J25" s="26"/>
      <c r="K25" s="27"/>
      <c r="L25" s="27"/>
      <c r="M25" s="27"/>
      <c r="N25" s="28"/>
      <c r="O25" s="27"/>
      <c r="P25" s="26"/>
      <c r="Q25" s="26"/>
    </row>
    <row r="26" spans="1:17" x14ac:dyDescent="0.15">
      <c r="A26" s="25" t="s">
        <v>59</v>
      </c>
      <c r="B26" s="25">
        <v>40399.999999999993</v>
      </c>
      <c r="C26" s="18">
        <v>1337.3188539992</v>
      </c>
      <c r="D26" s="18">
        <v>117</v>
      </c>
      <c r="E26" s="1">
        <f t="shared" si="0"/>
        <v>11.430075675206837</v>
      </c>
      <c r="F26" s="18">
        <f t="shared" si="2"/>
        <v>1097.6069353661192</v>
      </c>
      <c r="G26" s="18">
        <f t="shared" si="3"/>
        <v>86.576153592132982</v>
      </c>
      <c r="H26" s="1">
        <f t="shared" si="4"/>
        <v>12.677936011537669</v>
      </c>
      <c r="J26" s="26"/>
      <c r="K26" s="27"/>
      <c r="L26" s="27"/>
      <c r="M26" s="27"/>
      <c r="N26" s="28"/>
      <c r="O26" s="27"/>
      <c r="P26" s="26"/>
      <c r="Q26" s="26"/>
    </row>
    <row r="27" spans="1:17" x14ac:dyDescent="0.15">
      <c r="C27" s="2" t="s">
        <v>16</v>
      </c>
      <c r="E27" s="24">
        <f>AVERAGE(E6:E26)</f>
        <v>8.5019333056580439</v>
      </c>
      <c r="G27" s="2" t="s">
        <v>17</v>
      </c>
      <c r="H27" s="24">
        <f>AVERAGE(H4:H26)</f>
        <v>7.3538605327512512</v>
      </c>
      <c r="J27" s="26"/>
      <c r="K27" s="27"/>
      <c r="L27" s="27"/>
      <c r="M27" s="27"/>
      <c r="N27" s="28"/>
      <c r="O27" s="27"/>
      <c r="P27" s="26"/>
      <c r="Q27" s="26"/>
    </row>
    <row r="28" spans="1:17" x14ac:dyDescent="0.15">
      <c r="H28" s="24">
        <f>AVERAGE(H8:H26)</f>
        <v>8.2364769169723644</v>
      </c>
    </row>
    <row r="34" spans="1:5" ht="31" x14ac:dyDescent="0.15">
      <c r="A34" s="118" t="s">
        <v>0</v>
      </c>
      <c r="B34" s="22" t="s">
        <v>22</v>
      </c>
      <c r="C34" s="22" t="s">
        <v>23</v>
      </c>
      <c r="D34" s="22" t="s">
        <v>98</v>
      </c>
      <c r="E34" s="22" t="s">
        <v>25</v>
      </c>
    </row>
    <row r="35" spans="1:5" x14ac:dyDescent="0.15">
      <c r="A35" s="97" t="s">
        <v>38</v>
      </c>
      <c r="B35" s="97">
        <v>1300</v>
      </c>
      <c r="C35" s="18">
        <v>2966.2016012448448</v>
      </c>
      <c r="D35" s="18">
        <v>932</v>
      </c>
      <c r="E35" s="1">
        <f t="shared" ref="E35:E37" si="5">C35/D35</f>
        <v>3.1826197438249406</v>
      </c>
    </row>
    <row r="36" spans="1:5" x14ac:dyDescent="0.15">
      <c r="A36" s="97" t="s">
        <v>39</v>
      </c>
      <c r="B36" s="30">
        <v>2270</v>
      </c>
      <c r="C36" s="18">
        <v>2067.7838396838802</v>
      </c>
      <c r="D36" s="18">
        <v>462.22</v>
      </c>
      <c r="E36" s="1">
        <f t="shared" si="5"/>
        <v>4.4735923146637528</v>
      </c>
    </row>
    <row r="37" spans="1:5" x14ac:dyDescent="0.15">
      <c r="A37" s="97" t="s">
        <v>41</v>
      </c>
      <c r="B37" s="97">
        <v>3219.9999999999995</v>
      </c>
      <c r="C37" s="18">
        <v>1816.8107798353064</v>
      </c>
      <c r="D37" s="18">
        <v>343</v>
      </c>
      <c r="E37" s="1">
        <f t="shared" si="5"/>
        <v>5.2968244310067245</v>
      </c>
    </row>
    <row r="38" spans="1:5" x14ac:dyDescent="0.15">
      <c r="A38" s="97" t="s">
        <v>42</v>
      </c>
      <c r="B38" s="97">
        <v>4350</v>
      </c>
      <c r="C38" s="18">
        <v>1663.5340355449318</v>
      </c>
      <c r="D38" s="18">
        <v>284</v>
      </c>
      <c r="E38" s="1">
        <f t="shared" ref="E38:E55" si="6">C38/D38</f>
        <v>5.8575142096652533</v>
      </c>
    </row>
    <row r="39" spans="1:5" x14ac:dyDescent="0.15">
      <c r="A39" s="97" t="s">
        <v>43</v>
      </c>
      <c r="B39" s="30">
        <v>5279.9999999999991</v>
      </c>
      <c r="C39" s="18">
        <v>1555.0830265417158</v>
      </c>
      <c r="D39" s="18">
        <v>339</v>
      </c>
      <c r="E39" s="1">
        <f t="shared" si="6"/>
        <v>4.5872655650198109</v>
      </c>
    </row>
    <row r="40" spans="1:5" x14ac:dyDescent="0.15">
      <c r="A40" s="97" t="s">
        <v>44</v>
      </c>
      <c r="B40" s="97">
        <v>7219.9999999999991</v>
      </c>
      <c r="C40" s="18">
        <v>1645.556144739455</v>
      </c>
      <c r="D40" s="18">
        <v>283.44</v>
      </c>
      <c r="E40" s="1">
        <f t="shared" si="6"/>
        <v>5.8056595566590987</v>
      </c>
    </row>
    <row r="41" spans="1:5" x14ac:dyDescent="0.15">
      <c r="A41" s="97" t="s">
        <v>45</v>
      </c>
      <c r="B41" s="30">
        <v>9180</v>
      </c>
      <c r="C41" s="18">
        <v>1675.4924075752515</v>
      </c>
      <c r="D41" s="18">
        <v>229</v>
      </c>
      <c r="E41" s="1">
        <f t="shared" si="6"/>
        <v>7.3165607317696573</v>
      </c>
    </row>
    <row r="42" spans="1:5" x14ac:dyDescent="0.15">
      <c r="A42" s="97" t="s">
        <v>46</v>
      </c>
      <c r="B42" s="97">
        <v>11280</v>
      </c>
      <c r="C42" s="18">
        <v>1400.093428178458</v>
      </c>
      <c r="D42" s="18">
        <v>230.4</v>
      </c>
      <c r="E42" s="1">
        <f t="shared" si="6"/>
        <v>6.0767943931356685</v>
      </c>
    </row>
    <row r="43" spans="1:5" x14ac:dyDescent="0.15">
      <c r="A43" s="97" t="s">
        <v>47</v>
      </c>
      <c r="B43" s="30">
        <v>13090</v>
      </c>
      <c r="C43" s="18">
        <v>1380.4060144019547</v>
      </c>
      <c r="D43" s="18">
        <v>194.5</v>
      </c>
      <c r="E43" s="1">
        <f t="shared" si="6"/>
        <v>7.097203158878945</v>
      </c>
    </row>
    <row r="44" spans="1:5" x14ac:dyDescent="0.15">
      <c r="A44" s="97" t="s">
        <v>48</v>
      </c>
      <c r="B44" s="97">
        <v>15260</v>
      </c>
      <c r="C44" s="18">
        <v>1549.7288214677758</v>
      </c>
      <c r="D44" s="18">
        <v>168.32</v>
      </c>
      <c r="E44" s="1">
        <f t="shared" si="6"/>
        <v>9.2070391009254742</v>
      </c>
    </row>
    <row r="45" spans="1:5" x14ac:dyDescent="0.15">
      <c r="A45" s="97" t="s">
        <v>49</v>
      </c>
      <c r="B45" s="30">
        <v>17360</v>
      </c>
      <c r="C45" s="18">
        <v>1497.1092676016151</v>
      </c>
      <c r="D45" s="18">
        <v>165</v>
      </c>
      <c r="E45" s="1">
        <f t="shared" si="6"/>
        <v>9.0733895006158498</v>
      </c>
    </row>
    <row r="46" spans="1:5" x14ac:dyDescent="0.15">
      <c r="A46" s="97" t="s">
        <v>50</v>
      </c>
      <c r="B46" s="97">
        <v>19250</v>
      </c>
      <c r="C46" s="18">
        <v>1325.118320633909</v>
      </c>
      <c r="D46" s="18">
        <v>160</v>
      </c>
      <c r="E46" s="1">
        <f t="shared" si="6"/>
        <v>8.2819895039619311</v>
      </c>
    </row>
    <row r="47" spans="1:5" x14ac:dyDescent="0.15">
      <c r="A47" s="97" t="s">
        <v>51</v>
      </c>
      <c r="B47" s="30">
        <v>21400</v>
      </c>
      <c r="C47" s="18">
        <v>1295.5662056936949</v>
      </c>
      <c r="D47" s="18">
        <v>139</v>
      </c>
      <c r="E47" s="1">
        <f t="shared" si="6"/>
        <v>9.3206201848467263</v>
      </c>
    </row>
    <row r="48" spans="1:5" x14ac:dyDescent="0.15">
      <c r="A48" s="97" t="s">
        <v>52</v>
      </c>
      <c r="B48" s="97">
        <v>23400</v>
      </c>
      <c r="C48" s="18">
        <v>1360.329968802243</v>
      </c>
      <c r="D48" s="18">
        <v>139</v>
      </c>
      <c r="E48" s="1">
        <f t="shared" si="6"/>
        <v>9.7865465381456325</v>
      </c>
    </row>
    <row r="49" spans="1:5" x14ac:dyDescent="0.15">
      <c r="A49" s="97" t="s">
        <v>53</v>
      </c>
      <c r="B49" s="30">
        <v>25400</v>
      </c>
      <c r="C49" s="18">
        <v>1364.9403704480037</v>
      </c>
      <c r="D49" s="18">
        <v>111.31</v>
      </c>
      <c r="E49" s="1">
        <f t="shared" si="6"/>
        <v>12.262513434983413</v>
      </c>
    </row>
    <row r="50" spans="1:5" x14ac:dyDescent="0.15">
      <c r="A50" s="97" t="s">
        <v>54</v>
      </c>
      <c r="B50" s="97">
        <v>27430</v>
      </c>
      <c r="C50" s="18">
        <v>1201.4111058617605</v>
      </c>
      <c r="D50" s="18">
        <v>114.85000000000001</v>
      </c>
      <c r="E50" s="1">
        <f t="shared" si="6"/>
        <v>10.460697482470705</v>
      </c>
    </row>
    <row r="51" spans="1:5" x14ac:dyDescent="0.15">
      <c r="A51" s="97" t="s">
        <v>55</v>
      </c>
      <c r="B51" s="30">
        <v>29290</v>
      </c>
      <c r="C51" s="18">
        <v>1278.7209995505416</v>
      </c>
      <c r="D51" s="18">
        <v>127</v>
      </c>
      <c r="E51" s="1">
        <f t="shared" si="6"/>
        <v>10.068669287799541</v>
      </c>
    </row>
    <row r="52" spans="1:5" x14ac:dyDescent="0.15">
      <c r="A52" s="97" t="s">
        <v>56</v>
      </c>
      <c r="B52" s="97">
        <v>31369.999999999996</v>
      </c>
      <c r="C52" s="18">
        <v>1213.0260763155261</v>
      </c>
      <c r="D52" s="18">
        <v>114.5</v>
      </c>
      <c r="E52" s="1">
        <f t="shared" si="6"/>
        <v>10.594114203629049</v>
      </c>
    </row>
    <row r="53" spans="1:5" x14ac:dyDescent="0.15">
      <c r="A53" s="97" t="s">
        <v>57</v>
      </c>
      <c r="B53" s="97">
        <v>33309.999999999993</v>
      </c>
      <c r="C53" s="18">
        <v>1211.5972019559483</v>
      </c>
      <c r="D53" s="18">
        <v>105.5</v>
      </c>
      <c r="E53" s="1">
        <f t="shared" si="6"/>
        <v>11.484333667828894</v>
      </c>
    </row>
    <row r="54" spans="1:5" x14ac:dyDescent="0.15">
      <c r="A54" s="97" t="s">
        <v>58</v>
      </c>
      <c r="B54" s="97">
        <v>35489.999999999993</v>
      </c>
      <c r="C54" s="18">
        <v>1144.1690540228408</v>
      </c>
      <c r="D54" s="18">
        <v>99</v>
      </c>
      <c r="E54" s="1">
        <f t="shared" si="6"/>
        <v>11.557263171947886</v>
      </c>
    </row>
    <row r="55" spans="1:5" x14ac:dyDescent="0.15">
      <c r="A55" s="97" t="s">
        <v>59</v>
      </c>
      <c r="B55" s="97">
        <v>40399.999999999993</v>
      </c>
      <c r="C55" s="18">
        <v>1337.3188539992</v>
      </c>
      <c r="D55" s="18">
        <v>117</v>
      </c>
      <c r="E55" s="1">
        <f t="shared" si="6"/>
        <v>11.430075675206837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9"/>
  <dimension ref="A1:R54"/>
  <sheetViews>
    <sheetView topLeftCell="F16" workbookViewId="0">
      <selection activeCell="A34" sqref="A34:A54"/>
    </sheetView>
  </sheetViews>
  <sheetFormatPr baseColWidth="10" defaultColWidth="8.83203125" defaultRowHeight="14" x14ac:dyDescent="0.15"/>
  <cols>
    <col min="1" max="1" width="5.83203125" style="97" customWidth="1"/>
    <col min="2" max="2" width="12" style="97" customWidth="1"/>
    <col min="3" max="3" width="10.83203125" style="97" customWidth="1"/>
    <col min="4" max="4" width="8.83203125" style="97"/>
    <col min="5" max="5" width="10.5" style="97" customWidth="1"/>
    <col min="6" max="6" width="8.83203125" style="97"/>
    <col min="7" max="7" width="11.1640625" style="97" customWidth="1"/>
    <col min="8" max="8" width="11.5" style="97" customWidth="1"/>
    <col min="9" max="16384" width="8.83203125" style="97"/>
  </cols>
  <sheetData>
    <row r="1" spans="1:18" x14ac:dyDescent="0.15">
      <c r="A1" s="2" t="s">
        <v>87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98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97" t="s">
        <v>84</v>
      </c>
      <c r="B4" s="97">
        <v>0</v>
      </c>
      <c r="C4" s="18"/>
      <c r="D4" s="18"/>
      <c r="E4" s="1"/>
      <c r="F4" s="18">
        <f t="shared" ref="F4:F9" si="0">$K$5*EXP(-B4/$K$6)</f>
        <v>6600</v>
      </c>
      <c r="G4" s="18">
        <f t="shared" ref="G4:G9" si="1">$O$5*EXP(-B4/$O$6)</f>
        <v>5200</v>
      </c>
      <c r="H4" s="1">
        <f>F4/G4</f>
        <v>1.2692307692307692</v>
      </c>
      <c r="J4" s="31" t="s">
        <v>4</v>
      </c>
      <c r="K4" s="32"/>
      <c r="L4" s="32"/>
      <c r="M4" s="32"/>
      <c r="N4" s="33"/>
      <c r="O4" s="31"/>
      <c r="P4" s="31"/>
      <c r="Q4" s="31"/>
    </row>
    <row r="5" spans="1:18" ht="18" x14ac:dyDescent="0.25">
      <c r="A5" s="97" t="s">
        <v>37</v>
      </c>
      <c r="B5" s="97">
        <v>701</v>
      </c>
      <c r="C5" s="18">
        <v>5990.2776568469162</v>
      </c>
      <c r="D5" s="18">
        <v>3346.4740389051949</v>
      </c>
      <c r="E5" s="1">
        <f>C5/D5</f>
        <v>1.7900266331683978</v>
      </c>
      <c r="F5" s="18">
        <f t="shared" si="0"/>
        <v>5539.0314061160825</v>
      </c>
      <c r="G5" s="18">
        <f t="shared" si="1"/>
        <v>3442.8708901085497</v>
      </c>
      <c r="H5" s="1">
        <f t="shared" ref="H5:H26" si="2">F5/G5</f>
        <v>1.6088408723167202</v>
      </c>
      <c r="J5" s="4" t="s">
        <v>5</v>
      </c>
      <c r="K5" s="5">
        <v>6600</v>
      </c>
      <c r="L5" s="6" t="s">
        <v>6</v>
      </c>
      <c r="M5" s="3">
        <f>LN(K5/K7)/(-1/K8+1/K6)</f>
        <v>4800.024760952103</v>
      </c>
      <c r="N5" s="7" t="s">
        <v>62</v>
      </c>
      <c r="O5" s="5">
        <v>5200</v>
      </c>
      <c r="P5" s="6" t="s">
        <v>6</v>
      </c>
      <c r="Q5" s="3">
        <f>LN(O5/O7)/(-1/O8+1/O6)</f>
        <v>4799.7901204695572</v>
      </c>
    </row>
    <row r="6" spans="1:18" ht="18" x14ac:dyDescent="0.25">
      <c r="A6" s="97" t="s">
        <v>38</v>
      </c>
      <c r="B6" s="30">
        <v>1840</v>
      </c>
      <c r="C6" s="18">
        <v>4575.0614174335597</v>
      </c>
      <c r="D6" s="18">
        <v>2404.3011184270645</v>
      </c>
      <c r="E6" s="1">
        <f t="shared" ref="E6:E26" si="3">C6/D6</f>
        <v>1.9028654033262873</v>
      </c>
      <c r="F6" s="18">
        <f t="shared" si="0"/>
        <v>4166.4720603457117</v>
      </c>
      <c r="G6" s="18">
        <f t="shared" si="1"/>
        <v>1761.7465666801336</v>
      </c>
      <c r="H6" s="1">
        <f t="shared" si="2"/>
        <v>2.3649667546661295</v>
      </c>
      <c r="J6" s="8" t="s">
        <v>8</v>
      </c>
      <c r="K6" s="9">
        <v>4000</v>
      </c>
      <c r="L6" s="10"/>
      <c r="M6" s="11"/>
      <c r="N6" s="12" t="s">
        <v>63</v>
      </c>
      <c r="O6" s="9">
        <v>1700</v>
      </c>
      <c r="P6" s="10"/>
      <c r="Q6" s="11"/>
      <c r="R6" s="97">
        <f>1/0.0002</f>
        <v>5000</v>
      </c>
    </row>
    <row r="7" spans="1:18" ht="18" x14ac:dyDescent="0.25">
      <c r="A7" s="97" t="s">
        <v>39</v>
      </c>
      <c r="B7" s="97">
        <v>3097</v>
      </c>
      <c r="C7" s="18">
        <v>2111.6322110442588</v>
      </c>
      <c r="D7" s="18">
        <v>587.21308741478265</v>
      </c>
      <c r="E7" s="1">
        <f t="shared" si="3"/>
        <v>3.5960237540698587</v>
      </c>
      <c r="F7" s="18">
        <f t="shared" si="0"/>
        <v>3042.9262937043482</v>
      </c>
      <c r="G7" s="18">
        <f t="shared" si="1"/>
        <v>841.04839145083463</v>
      </c>
      <c r="H7" s="1">
        <f t="shared" si="2"/>
        <v>3.618015710671779</v>
      </c>
      <c r="J7" s="8" t="s">
        <v>10</v>
      </c>
      <c r="K7" s="9">
        <v>2217</v>
      </c>
      <c r="L7" s="13"/>
      <c r="M7" s="14"/>
      <c r="N7" s="12" t="s">
        <v>64</v>
      </c>
      <c r="O7" s="9">
        <v>344.5</v>
      </c>
      <c r="P7" s="13"/>
      <c r="Q7" s="14"/>
      <c r="R7" s="97">
        <f>1/0.00003</f>
        <v>33333.333333333336</v>
      </c>
    </row>
    <row r="8" spans="1:18" ht="19" thickBot="1" x14ac:dyDescent="0.3">
      <c r="A8" s="97" t="s">
        <v>41</v>
      </c>
      <c r="B8" s="97">
        <v>4230</v>
      </c>
      <c r="C8" s="18">
        <v>2261.3089708175635</v>
      </c>
      <c r="D8" s="18">
        <v>439.34206610702438</v>
      </c>
      <c r="E8" s="1">
        <f t="shared" si="3"/>
        <v>5.1470349535496229</v>
      </c>
      <c r="F8" s="18">
        <f t="shared" si="0"/>
        <v>2292.3320206583458</v>
      </c>
      <c r="G8" s="18">
        <f t="shared" si="1"/>
        <v>431.89331876824269</v>
      </c>
      <c r="H8" s="1">
        <f t="shared" si="2"/>
        <v>5.3076348279618299</v>
      </c>
      <c r="J8" s="15" t="s">
        <v>12</v>
      </c>
      <c r="K8" s="71">
        <v>44000</v>
      </c>
      <c r="L8" s="16"/>
      <c r="M8" s="16"/>
      <c r="N8" s="17" t="s">
        <v>65</v>
      </c>
      <c r="O8" s="99">
        <v>44000</v>
      </c>
      <c r="P8" s="15"/>
      <c r="Q8" s="15"/>
    </row>
    <row r="9" spans="1:18" x14ac:dyDescent="0.15">
      <c r="A9" s="97" t="s">
        <v>15</v>
      </c>
      <c r="B9" s="97">
        <v>4800</v>
      </c>
      <c r="C9" s="18"/>
      <c r="D9" s="18"/>
      <c r="E9" s="1"/>
      <c r="F9" s="18">
        <f t="shared" si="0"/>
        <v>1987.881798620534</v>
      </c>
      <c r="G9" s="18">
        <f t="shared" si="1"/>
        <v>308.85888594706472</v>
      </c>
      <c r="H9" s="1">
        <f t="shared" si="2"/>
        <v>6.436213717876444</v>
      </c>
    </row>
    <row r="10" spans="1:18" x14ac:dyDescent="0.15">
      <c r="A10" s="97" t="s">
        <v>42</v>
      </c>
      <c r="B10" s="30">
        <v>5002</v>
      </c>
      <c r="C10" s="18">
        <v>2316.7780641594341</v>
      </c>
      <c r="D10" s="18">
        <v>361.55395527429044</v>
      </c>
      <c r="E10" s="1">
        <f t="shared" si="3"/>
        <v>6.4078349313087344</v>
      </c>
      <c r="F10" s="18">
        <f t="shared" ref="F10:F26" si="4">$K$7*EXP(-B10/$K$8)</f>
        <v>1978.7653952083474</v>
      </c>
      <c r="G10" s="18">
        <f t="shared" ref="G10:G26" si="5">$O$7*EXP(-B10/$O$8)</f>
        <v>307.48068500192858</v>
      </c>
      <c r="H10" s="1">
        <f t="shared" si="2"/>
        <v>6.4354136429608131</v>
      </c>
      <c r="J10" s="31"/>
      <c r="K10" s="32"/>
      <c r="L10" s="32"/>
      <c r="M10" s="32"/>
      <c r="N10" s="33"/>
      <c r="O10" s="31"/>
      <c r="P10" s="31"/>
      <c r="Q10" s="31"/>
    </row>
    <row r="11" spans="1:18" ht="15" thickBot="1" x14ac:dyDescent="0.2">
      <c r="A11" s="97" t="s">
        <v>43</v>
      </c>
      <c r="B11" s="97">
        <v>6233</v>
      </c>
      <c r="C11" s="18">
        <v>2068.4566742264587</v>
      </c>
      <c r="D11" s="18">
        <v>300.34813457674431</v>
      </c>
      <c r="E11" s="1">
        <f t="shared" si="3"/>
        <v>6.8868637294563619</v>
      </c>
      <c r="F11" s="18">
        <f t="shared" si="4"/>
        <v>1924.1721816184729</v>
      </c>
      <c r="G11" s="18">
        <f t="shared" si="5"/>
        <v>298.99743643101669</v>
      </c>
      <c r="H11" s="1">
        <f t="shared" si="2"/>
        <v>6.4354136429608122</v>
      </c>
      <c r="J11" s="31" t="s">
        <v>14</v>
      </c>
      <c r="K11" s="32"/>
      <c r="L11" s="32"/>
      <c r="M11" s="32"/>
      <c r="N11" s="33"/>
      <c r="O11" s="31"/>
      <c r="P11" s="31"/>
      <c r="Q11" s="31"/>
    </row>
    <row r="12" spans="1:18" ht="18" x14ac:dyDescent="0.25">
      <c r="A12" s="97" t="s">
        <v>44</v>
      </c>
      <c r="B12" s="30">
        <v>7203</v>
      </c>
      <c r="C12" s="18">
        <v>1792.7992405974057</v>
      </c>
      <c r="D12" s="18">
        <v>241.44532961542095</v>
      </c>
      <c r="E12" s="1">
        <f t="shared" si="3"/>
        <v>7.4252802630434518</v>
      </c>
      <c r="F12" s="18">
        <f t="shared" si="4"/>
        <v>1882.2170899587152</v>
      </c>
      <c r="G12" s="18">
        <f t="shared" si="5"/>
        <v>292.4780277360295</v>
      </c>
      <c r="H12" s="1">
        <f t="shared" si="2"/>
        <v>6.4354136429608122</v>
      </c>
      <c r="J12" s="4" t="s">
        <v>18</v>
      </c>
      <c r="K12" s="5">
        <f>K5</f>
        <v>6600</v>
      </c>
      <c r="L12" s="6" t="s">
        <v>6</v>
      </c>
      <c r="M12" s="3">
        <f>M5</f>
        <v>4800.024760952103</v>
      </c>
      <c r="N12" s="7" t="s">
        <v>7</v>
      </c>
      <c r="O12" s="5">
        <f>O5</f>
        <v>5200</v>
      </c>
      <c r="P12" s="6" t="s">
        <v>6</v>
      </c>
      <c r="Q12" s="3">
        <f>Q5</f>
        <v>4799.7901204695572</v>
      </c>
    </row>
    <row r="13" spans="1:18" ht="18" x14ac:dyDescent="0.25">
      <c r="A13" s="97" t="s">
        <v>45</v>
      </c>
      <c r="B13" s="97">
        <v>8964</v>
      </c>
      <c r="C13" s="18">
        <v>1724.1869072514908</v>
      </c>
      <c r="D13" s="18">
        <v>283.28237573257371</v>
      </c>
      <c r="E13" s="1">
        <f t="shared" si="3"/>
        <v>6.0864602070379776</v>
      </c>
      <c r="F13" s="18">
        <f t="shared" si="4"/>
        <v>1808.373202366347</v>
      </c>
      <c r="G13" s="18">
        <f t="shared" si="5"/>
        <v>281.0034137190828</v>
      </c>
      <c r="H13" s="1">
        <f t="shared" si="2"/>
        <v>6.4354136429608122</v>
      </c>
      <c r="J13" s="8" t="s">
        <v>19</v>
      </c>
      <c r="K13" s="9">
        <f>K6</f>
        <v>4000</v>
      </c>
      <c r="L13" s="10"/>
      <c r="M13" s="11"/>
      <c r="N13" s="12" t="s">
        <v>9</v>
      </c>
      <c r="O13" s="9">
        <f>O6</f>
        <v>1700</v>
      </c>
      <c r="P13" s="10"/>
      <c r="Q13" s="11"/>
    </row>
    <row r="14" spans="1:18" ht="18" x14ac:dyDescent="0.25">
      <c r="A14" s="97" t="s">
        <v>46</v>
      </c>
      <c r="B14" s="30">
        <v>11460</v>
      </c>
      <c r="C14" s="18">
        <v>1587.7579423093964</v>
      </c>
      <c r="D14" s="18">
        <v>266.21324072644495</v>
      </c>
      <c r="E14" s="1">
        <f t="shared" si="3"/>
        <v>5.9642335519326881</v>
      </c>
      <c r="F14" s="18">
        <f t="shared" si="4"/>
        <v>1708.6445325811753</v>
      </c>
      <c r="G14" s="18">
        <f t="shared" si="5"/>
        <v>265.50655907722819</v>
      </c>
      <c r="H14" s="1">
        <f t="shared" si="2"/>
        <v>6.4354136429608131</v>
      </c>
      <c r="J14" s="8" t="s">
        <v>20</v>
      </c>
      <c r="K14" s="9">
        <f>K12*EXP(-M12/K13)</f>
        <v>1987.8694931971202</v>
      </c>
      <c r="L14" s="13"/>
      <c r="M14" s="14"/>
      <c r="N14" s="12" t="s">
        <v>11</v>
      </c>
      <c r="O14" s="9">
        <f>O12*EXP(-Q12/O13)</f>
        <v>308.89701957036294</v>
      </c>
      <c r="P14" s="13"/>
      <c r="Q14" s="14"/>
    </row>
    <row r="15" spans="1:18" ht="19" thickBot="1" x14ac:dyDescent="0.3">
      <c r="A15" s="97" t="s">
        <v>47</v>
      </c>
      <c r="B15" s="97">
        <v>13279</v>
      </c>
      <c r="C15" s="18">
        <v>1568.6265942521397</v>
      </c>
      <c r="D15" s="18">
        <v>215.62571484818918</v>
      </c>
      <c r="E15" s="1">
        <f t="shared" si="3"/>
        <v>7.2747658847486161</v>
      </c>
      <c r="F15" s="18">
        <f t="shared" si="4"/>
        <v>1639.4477971610047</v>
      </c>
      <c r="G15" s="18">
        <f t="shared" si="5"/>
        <v>254.7540668118927</v>
      </c>
      <c r="H15" s="1">
        <f t="shared" si="2"/>
        <v>6.4354136429608131</v>
      </c>
      <c r="J15" s="15" t="s">
        <v>21</v>
      </c>
      <c r="K15" s="16">
        <f>K8</f>
        <v>44000</v>
      </c>
      <c r="L15" s="16"/>
      <c r="M15" s="16"/>
      <c r="N15" s="17" t="s">
        <v>13</v>
      </c>
      <c r="O15" s="16">
        <f>O8</f>
        <v>44000</v>
      </c>
      <c r="P15" s="15"/>
      <c r="Q15" s="15"/>
    </row>
    <row r="16" spans="1:18" x14ac:dyDescent="0.15">
      <c r="A16" s="97" t="s">
        <v>48</v>
      </c>
      <c r="B16" s="30">
        <v>15184</v>
      </c>
      <c r="C16" s="18">
        <v>1579.364010650135</v>
      </c>
      <c r="D16" s="18">
        <v>180.30859845709284</v>
      </c>
      <c r="E16" s="1">
        <f t="shared" si="3"/>
        <v>8.7592273699912795</v>
      </c>
      <c r="F16" s="18">
        <f t="shared" si="4"/>
        <v>1569.9817915329759</v>
      </c>
      <c r="G16" s="18">
        <f t="shared" si="5"/>
        <v>243.95973260401902</v>
      </c>
      <c r="H16" s="1">
        <f t="shared" si="2"/>
        <v>6.4354136429608131</v>
      </c>
      <c r="J16" s="26"/>
      <c r="K16" s="27"/>
      <c r="L16" s="27"/>
      <c r="M16" s="27"/>
      <c r="N16" s="28"/>
      <c r="O16" s="27"/>
      <c r="P16" s="26"/>
      <c r="Q16" s="26"/>
    </row>
    <row r="17" spans="1:17" x14ac:dyDescent="0.15">
      <c r="A17" s="97" t="s">
        <v>49</v>
      </c>
      <c r="B17" s="97">
        <v>16869</v>
      </c>
      <c r="C17" s="18">
        <v>1717.2464603735084</v>
      </c>
      <c r="D17" s="18">
        <v>198.71329458907411</v>
      </c>
      <c r="E17" s="1">
        <f t="shared" si="3"/>
        <v>8.641829747348611</v>
      </c>
      <c r="F17" s="18">
        <f t="shared" si="4"/>
        <v>1510.9952912889285</v>
      </c>
      <c r="G17" s="18">
        <f t="shared" si="5"/>
        <v>234.7938104867099</v>
      </c>
      <c r="H17" s="1">
        <f t="shared" si="2"/>
        <v>6.4354136429608131</v>
      </c>
      <c r="J17" s="26"/>
      <c r="K17" s="27"/>
      <c r="L17" s="27"/>
      <c r="M17" s="27"/>
      <c r="N17" s="28"/>
      <c r="O17" s="27"/>
      <c r="P17" s="26"/>
      <c r="Q17" s="26"/>
    </row>
    <row r="18" spans="1:17" x14ac:dyDescent="0.15">
      <c r="A18" s="97" t="s">
        <v>50</v>
      </c>
      <c r="B18" s="30">
        <v>18842</v>
      </c>
      <c r="C18" s="18">
        <v>1697.7611112561804</v>
      </c>
      <c r="D18" s="18">
        <v>285.47536202349198</v>
      </c>
      <c r="E18" s="1">
        <f t="shared" si="3"/>
        <v>5.9471370811904611</v>
      </c>
      <c r="F18" s="18">
        <f t="shared" si="4"/>
        <v>1444.7375198571947</v>
      </c>
      <c r="G18" s="18">
        <f t="shared" si="5"/>
        <v>224.49800432602777</v>
      </c>
      <c r="H18" s="1">
        <f t="shared" si="2"/>
        <v>6.4354136429608131</v>
      </c>
      <c r="J18" s="26"/>
      <c r="K18" s="27"/>
      <c r="L18" s="27"/>
      <c r="M18" s="27"/>
      <c r="N18" s="28"/>
      <c r="O18" s="27"/>
      <c r="P18" s="26"/>
      <c r="Q18" s="26"/>
    </row>
    <row r="19" spans="1:17" x14ac:dyDescent="0.15">
      <c r="A19" s="97" t="s">
        <v>51</v>
      </c>
      <c r="B19" s="97">
        <v>21101</v>
      </c>
      <c r="C19" s="18">
        <v>1286.1857528865685</v>
      </c>
      <c r="D19" s="18">
        <v>228.22454058523846</v>
      </c>
      <c r="E19" s="1">
        <f t="shared" si="3"/>
        <v>5.6356154758309058</v>
      </c>
      <c r="F19" s="18">
        <f t="shared" si="4"/>
        <v>1372.4352942091325</v>
      </c>
      <c r="G19" s="18">
        <f t="shared" si="5"/>
        <v>213.26294941589813</v>
      </c>
      <c r="H19" s="1">
        <f t="shared" si="2"/>
        <v>6.4354136429608122</v>
      </c>
      <c r="J19" s="26"/>
      <c r="K19" s="27"/>
      <c r="L19" s="27"/>
      <c r="M19" s="27"/>
      <c r="N19" s="28"/>
      <c r="O19" s="27"/>
      <c r="P19" s="26"/>
      <c r="Q19" s="26"/>
    </row>
    <row r="20" spans="1:17" x14ac:dyDescent="0.15">
      <c r="A20" s="97" t="s">
        <v>52</v>
      </c>
      <c r="B20" s="30">
        <v>23164</v>
      </c>
      <c r="C20" s="18">
        <v>1648.3317204673581</v>
      </c>
      <c r="D20" s="18">
        <v>148.67590305128692</v>
      </c>
      <c r="E20" s="1">
        <f t="shared" si="3"/>
        <v>11.086744298427117</v>
      </c>
      <c r="F20" s="18">
        <f t="shared" si="4"/>
        <v>1309.5720247609027</v>
      </c>
      <c r="G20" s="18">
        <f t="shared" si="5"/>
        <v>203.49461548494855</v>
      </c>
      <c r="H20" s="1">
        <f t="shared" si="2"/>
        <v>6.4354136429608131</v>
      </c>
      <c r="J20" s="26"/>
      <c r="K20" s="27"/>
      <c r="L20" s="27"/>
      <c r="M20" s="27"/>
      <c r="N20" s="28"/>
      <c r="O20" s="27"/>
      <c r="P20" s="26"/>
      <c r="Q20" s="26"/>
    </row>
    <row r="21" spans="1:17" x14ac:dyDescent="0.15">
      <c r="A21" s="97" t="s">
        <v>53</v>
      </c>
      <c r="B21" s="97">
        <v>25309</v>
      </c>
      <c r="C21" s="18">
        <v>1601.6522475618076</v>
      </c>
      <c r="D21" s="18">
        <v>173.49222652233851</v>
      </c>
      <c r="E21" s="1">
        <f t="shared" si="3"/>
        <v>9.2318386804240014</v>
      </c>
      <c r="F21" s="18">
        <f t="shared" si="4"/>
        <v>1247.2615463713121</v>
      </c>
      <c r="G21" s="18">
        <f t="shared" si="5"/>
        <v>193.81217984885748</v>
      </c>
      <c r="H21" s="1">
        <f t="shared" si="2"/>
        <v>6.4354136429608122</v>
      </c>
      <c r="J21" s="26"/>
      <c r="K21" s="27"/>
      <c r="L21" s="27"/>
      <c r="M21" s="27"/>
      <c r="N21" s="28"/>
      <c r="O21" s="27"/>
      <c r="P21" s="26"/>
      <c r="Q21" s="26"/>
    </row>
    <row r="22" spans="1:17" x14ac:dyDescent="0.15">
      <c r="A22" s="97" t="s">
        <v>54</v>
      </c>
      <c r="B22" s="30">
        <v>27615</v>
      </c>
      <c r="C22" s="18">
        <v>1549.3927046174422</v>
      </c>
      <c r="D22" s="18">
        <v>164.89818712055953</v>
      </c>
      <c r="E22" s="1">
        <f t="shared" si="3"/>
        <v>9.3960566315059495</v>
      </c>
      <c r="F22" s="18">
        <f t="shared" si="4"/>
        <v>1183.5771007887474</v>
      </c>
      <c r="G22" s="18">
        <f t="shared" si="5"/>
        <v>183.91624322134572</v>
      </c>
      <c r="H22" s="1">
        <f t="shared" si="2"/>
        <v>6.4354136429608131</v>
      </c>
      <c r="J22" s="26"/>
      <c r="K22" s="27"/>
      <c r="L22" s="27"/>
      <c r="M22" s="27"/>
      <c r="N22" s="28"/>
      <c r="O22" s="27"/>
      <c r="P22" s="26"/>
      <c r="Q22" s="26"/>
    </row>
    <row r="23" spans="1:17" x14ac:dyDescent="0.15">
      <c r="A23" s="97" t="s">
        <v>55</v>
      </c>
      <c r="B23" s="97">
        <v>28279</v>
      </c>
      <c r="C23" s="18">
        <v>1615.5711836695168</v>
      </c>
      <c r="D23" s="18">
        <v>164.77417516468958</v>
      </c>
      <c r="E23" s="1">
        <f t="shared" si="3"/>
        <v>9.804759647892487</v>
      </c>
      <c r="F23" s="18">
        <f t="shared" si="4"/>
        <v>1165.8499422516784</v>
      </c>
      <c r="G23" s="18">
        <f t="shared" si="5"/>
        <v>181.16161709774613</v>
      </c>
      <c r="H23" s="1">
        <f t="shared" si="2"/>
        <v>6.4354136429608131</v>
      </c>
      <c r="J23" s="26"/>
      <c r="K23" s="27"/>
      <c r="L23" s="27"/>
      <c r="M23" s="27"/>
      <c r="N23" s="28"/>
      <c r="O23" s="27"/>
      <c r="P23" s="26"/>
      <c r="Q23" s="26"/>
    </row>
    <row r="24" spans="1:17" x14ac:dyDescent="0.15">
      <c r="A24" s="97" t="s">
        <v>56</v>
      </c>
      <c r="B24" s="97">
        <v>29271</v>
      </c>
      <c r="C24" s="18">
        <v>1585.9655888267168</v>
      </c>
      <c r="D24" s="18">
        <v>163.03096736379774</v>
      </c>
      <c r="E24" s="1">
        <f t="shared" si="3"/>
        <v>9.7280020751376135</v>
      </c>
      <c r="F24" s="18">
        <f t="shared" si="4"/>
        <v>1139.8594104494155</v>
      </c>
      <c r="G24" s="18">
        <f t="shared" si="5"/>
        <v>177.12294402337557</v>
      </c>
      <c r="H24" s="1">
        <f t="shared" si="2"/>
        <v>6.4354136429608131</v>
      </c>
      <c r="J24" s="26"/>
      <c r="K24" s="27"/>
      <c r="L24" s="27"/>
      <c r="M24" s="27"/>
      <c r="N24" s="28"/>
      <c r="O24" s="27"/>
      <c r="P24" s="26"/>
      <c r="Q24" s="26"/>
    </row>
    <row r="25" spans="1:17" x14ac:dyDescent="0.15">
      <c r="A25" s="97" t="s">
        <v>57</v>
      </c>
      <c r="B25" s="97">
        <v>30371</v>
      </c>
      <c r="C25" s="18">
        <v>1327.923010373049</v>
      </c>
      <c r="D25" s="18">
        <v>137.38296911161856</v>
      </c>
      <c r="E25" s="1">
        <f t="shared" si="3"/>
        <v>9.6658488236206406</v>
      </c>
      <c r="F25" s="18">
        <f t="shared" si="4"/>
        <v>1111.7161813300868</v>
      </c>
      <c r="G25" s="18">
        <f t="shared" si="5"/>
        <v>172.74976295363774</v>
      </c>
      <c r="H25" s="1">
        <f t="shared" si="2"/>
        <v>6.4354136429608131</v>
      </c>
      <c r="J25" s="26"/>
      <c r="K25" s="27"/>
      <c r="L25" s="27"/>
      <c r="M25" s="27"/>
      <c r="N25" s="28"/>
      <c r="O25" s="27"/>
      <c r="P25" s="26"/>
      <c r="Q25" s="26"/>
    </row>
    <row r="26" spans="1:17" x14ac:dyDescent="0.15">
      <c r="A26" s="97" t="s">
        <v>58</v>
      </c>
      <c r="B26" s="97">
        <v>31445</v>
      </c>
      <c r="C26" s="18">
        <v>1383.5570460450335</v>
      </c>
      <c r="D26" s="18">
        <v>153.69288831648689</v>
      </c>
      <c r="E26" s="1">
        <f t="shared" si="3"/>
        <v>9.0020889138083628</v>
      </c>
      <c r="F26" s="18">
        <f t="shared" si="4"/>
        <v>1084.9087040561428</v>
      </c>
      <c r="G26" s="18">
        <f t="shared" si="5"/>
        <v>168.58414458608081</v>
      </c>
      <c r="H26" s="1">
        <f t="shared" si="2"/>
        <v>6.435413642960814</v>
      </c>
      <c r="J26" s="26"/>
      <c r="K26" s="27"/>
      <c r="L26" s="27"/>
      <c r="M26" s="27"/>
      <c r="N26" s="28"/>
      <c r="O26" s="27"/>
      <c r="P26" s="26"/>
      <c r="Q26" s="26"/>
    </row>
    <row r="27" spans="1:17" x14ac:dyDescent="0.15">
      <c r="C27" s="2" t="s">
        <v>16</v>
      </c>
      <c r="E27" s="24">
        <f>AVERAGE(E5:E26)</f>
        <v>7.1133589550866398</v>
      </c>
      <c r="G27" s="2" t="s">
        <v>17</v>
      </c>
      <c r="H27" s="24">
        <f>AVERAGE(H4:H26)</f>
        <v>5.6524754166546725</v>
      </c>
      <c r="J27" s="26"/>
      <c r="K27" s="27"/>
      <c r="L27" s="27"/>
      <c r="M27" s="27"/>
      <c r="N27" s="28"/>
      <c r="O27" s="27"/>
      <c r="P27" s="26"/>
      <c r="Q27" s="26"/>
    </row>
    <row r="28" spans="1:17" x14ac:dyDescent="0.15">
      <c r="E28" s="24">
        <f>AVERAGE(E10:E26)</f>
        <v>8.0555639595708968</v>
      </c>
      <c r="H28" s="24">
        <f>AVERAGE(H9:H26)</f>
        <v>6.4354580915672353</v>
      </c>
    </row>
    <row r="33" spans="1:5" ht="31" x14ac:dyDescent="0.15">
      <c r="A33" s="23" t="s">
        <v>0</v>
      </c>
      <c r="B33" s="22" t="s">
        <v>22</v>
      </c>
      <c r="C33" s="22" t="s">
        <v>23</v>
      </c>
      <c r="D33" s="22" t="s">
        <v>98</v>
      </c>
      <c r="E33" s="22" t="s">
        <v>25</v>
      </c>
    </row>
    <row r="34" spans="1:5" x14ac:dyDescent="0.15">
      <c r="A34" s="97" t="s">
        <v>37</v>
      </c>
      <c r="B34" s="97">
        <v>701</v>
      </c>
      <c r="C34" s="18">
        <v>5990.2776568469162</v>
      </c>
      <c r="D34" s="18">
        <v>3346.4740389051949</v>
      </c>
      <c r="E34" s="1">
        <f>C34/D34</f>
        <v>1.7900266331683978</v>
      </c>
    </row>
    <row r="35" spans="1:5" x14ac:dyDescent="0.15">
      <c r="A35" s="97" t="s">
        <v>38</v>
      </c>
      <c r="B35" s="30">
        <v>1840</v>
      </c>
      <c r="C35" s="18">
        <v>4575.0614174335597</v>
      </c>
      <c r="D35" s="18">
        <v>2404.3011184270645</v>
      </c>
      <c r="E35" s="1">
        <f t="shared" ref="E35:E37" si="6">C35/D35</f>
        <v>1.9028654033262873</v>
      </c>
    </row>
    <row r="36" spans="1:5" x14ac:dyDescent="0.15">
      <c r="A36" s="97" t="s">
        <v>39</v>
      </c>
      <c r="B36" s="97">
        <v>3097</v>
      </c>
      <c r="C36" s="18">
        <v>2111.6322110442588</v>
      </c>
      <c r="D36" s="18">
        <v>587.21308741478265</v>
      </c>
      <c r="E36" s="1">
        <f t="shared" si="6"/>
        <v>3.5960237540698587</v>
      </c>
    </row>
    <row r="37" spans="1:5" x14ac:dyDescent="0.15">
      <c r="A37" s="97" t="s">
        <v>41</v>
      </c>
      <c r="B37" s="97">
        <v>4230</v>
      </c>
      <c r="C37" s="18">
        <v>2261.3089708175635</v>
      </c>
      <c r="D37" s="18">
        <v>439.34206610702438</v>
      </c>
      <c r="E37" s="1">
        <f t="shared" si="6"/>
        <v>5.1470349535496229</v>
      </c>
    </row>
    <row r="38" spans="1:5" x14ac:dyDescent="0.15">
      <c r="A38" s="97" t="s">
        <v>42</v>
      </c>
      <c r="B38" s="30">
        <v>5002</v>
      </c>
      <c r="C38" s="18">
        <v>2316.7780641594341</v>
      </c>
      <c r="D38" s="18">
        <v>361.55395527429044</v>
      </c>
      <c r="E38" s="1">
        <f t="shared" ref="E38:E54" si="7">C38/D38</f>
        <v>6.4078349313087344</v>
      </c>
    </row>
    <row r="39" spans="1:5" x14ac:dyDescent="0.15">
      <c r="A39" s="97" t="s">
        <v>43</v>
      </c>
      <c r="B39" s="97">
        <v>6233</v>
      </c>
      <c r="C39" s="18">
        <v>2068.4566742264587</v>
      </c>
      <c r="D39" s="18">
        <v>300.34813457674431</v>
      </c>
      <c r="E39" s="1">
        <f t="shared" si="7"/>
        <v>6.8868637294563619</v>
      </c>
    </row>
    <row r="40" spans="1:5" x14ac:dyDescent="0.15">
      <c r="A40" s="97" t="s">
        <v>44</v>
      </c>
      <c r="B40" s="30">
        <v>7203</v>
      </c>
      <c r="C40" s="18">
        <v>1792.7992405974057</v>
      </c>
      <c r="D40" s="18">
        <v>241.44532961542095</v>
      </c>
      <c r="E40" s="1">
        <f t="shared" si="7"/>
        <v>7.4252802630434518</v>
      </c>
    </row>
    <row r="41" spans="1:5" x14ac:dyDescent="0.15">
      <c r="A41" s="97" t="s">
        <v>45</v>
      </c>
      <c r="B41" s="97">
        <v>8964</v>
      </c>
      <c r="C41" s="18">
        <v>1724.1869072514908</v>
      </c>
      <c r="D41" s="18">
        <v>283.28237573257371</v>
      </c>
      <c r="E41" s="1">
        <f t="shared" si="7"/>
        <v>6.0864602070379776</v>
      </c>
    </row>
    <row r="42" spans="1:5" x14ac:dyDescent="0.15">
      <c r="A42" s="97" t="s">
        <v>46</v>
      </c>
      <c r="B42" s="30">
        <v>11460</v>
      </c>
      <c r="C42" s="18">
        <v>1587.7579423093964</v>
      </c>
      <c r="D42" s="18">
        <v>266.21324072644495</v>
      </c>
      <c r="E42" s="1">
        <f t="shared" si="7"/>
        <v>5.9642335519326881</v>
      </c>
    </row>
    <row r="43" spans="1:5" x14ac:dyDescent="0.15">
      <c r="A43" s="97" t="s">
        <v>47</v>
      </c>
      <c r="B43" s="97">
        <v>13279</v>
      </c>
      <c r="C43" s="18">
        <v>1568.6265942521397</v>
      </c>
      <c r="D43" s="18">
        <v>215.62571484818918</v>
      </c>
      <c r="E43" s="1">
        <f t="shared" si="7"/>
        <v>7.2747658847486161</v>
      </c>
    </row>
    <row r="44" spans="1:5" x14ac:dyDescent="0.15">
      <c r="A44" s="97" t="s">
        <v>48</v>
      </c>
      <c r="B44" s="30">
        <v>15184</v>
      </c>
      <c r="C44" s="18">
        <v>1579.364010650135</v>
      </c>
      <c r="D44" s="18">
        <v>180.30859845709284</v>
      </c>
      <c r="E44" s="1">
        <f t="shared" si="7"/>
        <v>8.7592273699912795</v>
      </c>
    </row>
    <row r="45" spans="1:5" x14ac:dyDescent="0.15">
      <c r="A45" s="97" t="s">
        <v>49</v>
      </c>
      <c r="B45" s="97">
        <v>16869</v>
      </c>
      <c r="C45" s="18">
        <v>1717.2464603735084</v>
      </c>
      <c r="D45" s="18">
        <v>198.71329458907411</v>
      </c>
      <c r="E45" s="1">
        <f t="shared" si="7"/>
        <v>8.641829747348611</v>
      </c>
    </row>
    <row r="46" spans="1:5" x14ac:dyDescent="0.15">
      <c r="A46" s="97" t="s">
        <v>50</v>
      </c>
      <c r="B46" s="30">
        <v>18842</v>
      </c>
      <c r="C46" s="18">
        <v>1697.7611112561804</v>
      </c>
      <c r="D46" s="18">
        <v>285.47536202349198</v>
      </c>
      <c r="E46" s="1">
        <f t="shared" si="7"/>
        <v>5.9471370811904611</v>
      </c>
    </row>
    <row r="47" spans="1:5" x14ac:dyDescent="0.15">
      <c r="A47" s="97" t="s">
        <v>51</v>
      </c>
      <c r="B47" s="97">
        <v>21101</v>
      </c>
      <c r="C47" s="18">
        <v>1286.1857528865685</v>
      </c>
      <c r="D47" s="18">
        <v>228.22454058523846</v>
      </c>
      <c r="E47" s="1">
        <f t="shared" si="7"/>
        <v>5.6356154758309058</v>
      </c>
    </row>
    <row r="48" spans="1:5" x14ac:dyDescent="0.15">
      <c r="A48" s="97" t="s">
        <v>52</v>
      </c>
      <c r="B48" s="30">
        <v>23164</v>
      </c>
      <c r="C48" s="18">
        <v>1648.3317204673581</v>
      </c>
      <c r="D48" s="18">
        <v>148.67590305128692</v>
      </c>
      <c r="E48" s="1">
        <f t="shared" si="7"/>
        <v>11.086744298427117</v>
      </c>
    </row>
    <row r="49" spans="1:5" x14ac:dyDescent="0.15">
      <c r="A49" s="97" t="s">
        <v>53</v>
      </c>
      <c r="B49" s="97">
        <v>25309</v>
      </c>
      <c r="C49" s="18">
        <v>1601.6522475618076</v>
      </c>
      <c r="D49" s="18">
        <v>173.49222652233851</v>
      </c>
      <c r="E49" s="1">
        <f t="shared" si="7"/>
        <v>9.2318386804240014</v>
      </c>
    </row>
    <row r="50" spans="1:5" x14ac:dyDescent="0.15">
      <c r="A50" s="97" t="s">
        <v>54</v>
      </c>
      <c r="B50" s="30">
        <v>27615</v>
      </c>
      <c r="C50" s="18">
        <v>1549.3927046174422</v>
      </c>
      <c r="D50" s="18">
        <v>164.89818712055953</v>
      </c>
      <c r="E50" s="1">
        <f t="shared" si="7"/>
        <v>9.3960566315059495</v>
      </c>
    </row>
    <row r="51" spans="1:5" x14ac:dyDescent="0.15">
      <c r="A51" s="97" t="s">
        <v>55</v>
      </c>
      <c r="B51" s="97">
        <v>28279</v>
      </c>
      <c r="C51" s="18">
        <v>1615.5711836695168</v>
      </c>
      <c r="D51" s="18">
        <v>164.77417516468958</v>
      </c>
      <c r="E51" s="1">
        <f t="shared" si="7"/>
        <v>9.804759647892487</v>
      </c>
    </row>
    <row r="52" spans="1:5" x14ac:dyDescent="0.15">
      <c r="A52" s="97" t="s">
        <v>56</v>
      </c>
      <c r="B52" s="97">
        <v>29271</v>
      </c>
      <c r="C52" s="18">
        <v>1585.9655888267168</v>
      </c>
      <c r="D52" s="18">
        <v>163.03096736379774</v>
      </c>
      <c r="E52" s="1">
        <f t="shared" si="7"/>
        <v>9.7280020751376135</v>
      </c>
    </row>
    <row r="53" spans="1:5" x14ac:dyDescent="0.15">
      <c r="A53" s="97" t="s">
        <v>57</v>
      </c>
      <c r="B53" s="97">
        <v>30371</v>
      </c>
      <c r="C53" s="18">
        <v>1327.923010373049</v>
      </c>
      <c r="D53" s="18">
        <v>137.38296911161856</v>
      </c>
      <c r="E53" s="1">
        <f t="shared" si="7"/>
        <v>9.6658488236206406</v>
      </c>
    </row>
    <row r="54" spans="1:5" x14ac:dyDescent="0.15">
      <c r="A54" s="97" t="s">
        <v>58</v>
      </c>
      <c r="B54" s="97">
        <v>31445</v>
      </c>
      <c r="C54" s="18">
        <v>1383.5570460450335</v>
      </c>
      <c r="D54" s="18">
        <v>153.69288831648689</v>
      </c>
      <c r="E54" s="1">
        <f t="shared" si="7"/>
        <v>9.0020889138083628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0"/>
  <dimension ref="A1:R42"/>
  <sheetViews>
    <sheetView topLeftCell="G19" workbookViewId="0">
      <selection activeCell="A25" sqref="A25:E42"/>
    </sheetView>
  </sheetViews>
  <sheetFormatPr baseColWidth="10" defaultColWidth="8.83203125" defaultRowHeight="14" x14ac:dyDescent="0.15"/>
  <cols>
    <col min="1" max="1" width="5.83203125" style="97" customWidth="1"/>
    <col min="2" max="2" width="12" style="97" customWidth="1"/>
    <col min="3" max="3" width="8.83203125" style="97"/>
    <col min="4" max="4" width="10.83203125" style="97" customWidth="1"/>
    <col min="5" max="5" width="10.5" style="97" customWidth="1"/>
    <col min="6" max="6" width="8.83203125" style="97"/>
    <col min="7" max="7" width="11.1640625" style="97" customWidth="1"/>
    <col min="8" max="8" width="11.5" style="97" customWidth="1"/>
    <col min="9" max="16384" width="8.83203125" style="97"/>
  </cols>
  <sheetData>
    <row r="1" spans="1:18" x14ac:dyDescent="0.15">
      <c r="A1" s="2" t="s">
        <v>86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98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72" t="s">
        <v>88</v>
      </c>
      <c r="B4" s="97">
        <v>0</v>
      </c>
      <c r="C4" s="41">
        <v>1767.3824769127289</v>
      </c>
      <c r="D4" s="41">
        <v>544.98540340395823</v>
      </c>
      <c r="E4" s="73">
        <f t="shared" ref="E4:E10" si="0">C4/D4</f>
        <v>3.2429904835500634</v>
      </c>
      <c r="F4" s="18">
        <f t="shared" ref="F4:F11" si="1">$K$5*EXP(-B4/$K$6)</f>
        <v>1800</v>
      </c>
      <c r="G4" s="18">
        <f t="shared" ref="G4:G11" si="2">$O$5*EXP(-B4/$O$6)</f>
        <v>450</v>
      </c>
      <c r="H4" s="1">
        <f>F4/G4</f>
        <v>4</v>
      </c>
      <c r="J4" s="75" t="s">
        <v>4</v>
      </c>
      <c r="K4" s="76"/>
      <c r="L4" s="76"/>
      <c r="M4" s="76"/>
      <c r="N4" s="77"/>
      <c r="O4" s="75"/>
      <c r="P4" s="75"/>
      <c r="Q4" s="75"/>
    </row>
    <row r="5" spans="1:18" ht="18" x14ac:dyDescent="0.25">
      <c r="A5" s="40">
        <v>2</v>
      </c>
      <c r="B5" s="97">
        <v>3000</v>
      </c>
      <c r="C5" s="41">
        <v>1675.738697536578</v>
      </c>
      <c r="D5" s="41">
        <v>332.36556319672263</v>
      </c>
      <c r="E5" s="73">
        <f t="shared" si="0"/>
        <v>5.0418541602781248</v>
      </c>
      <c r="F5" s="18">
        <f t="shared" si="1"/>
        <v>1596.4567860908835</v>
      </c>
      <c r="G5" s="18">
        <f t="shared" si="2"/>
        <v>373.06310318118017</v>
      </c>
      <c r="H5" s="1">
        <f t="shared" ref="H5:H21" si="3">F5/G5</f>
        <v>4.2793210383916076</v>
      </c>
      <c r="J5" s="35" t="s">
        <v>5</v>
      </c>
      <c r="K5" s="36">
        <v>1800</v>
      </c>
      <c r="L5" s="37" t="s">
        <v>6</v>
      </c>
      <c r="M5" s="38">
        <f>LN(K5/K7)/(-1/K8+1/K6)</f>
        <v>19016.627393892086</v>
      </c>
      <c r="N5" s="39" t="s">
        <v>62</v>
      </c>
      <c r="O5" s="36">
        <v>450</v>
      </c>
      <c r="P5" s="37" t="s">
        <v>6</v>
      </c>
      <c r="Q5" s="38">
        <f>LN(O5/O7)/(-1/O8+1/O6)</f>
        <v>19013.568002610442</v>
      </c>
    </row>
    <row r="6" spans="1:18" ht="18" x14ac:dyDescent="0.25">
      <c r="A6" s="40">
        <v>3</v>
      </c>
      <c r="B6" s="97">
        <v>8950.0000000000036</v>
      </c>
      <c r="C6" s="41">
        <v>1268.0064352721731</v>
      </c>
      <c r="D6" s="41">
        <v>234.01567096712392</v>
      </c>
      <c r="E6" s="73">
        <f t="shared" si="0"/>
        <v>5.4184680454597034</v>
      </c>
      <c r="F6" s="18">
        <f t="shared" si="1"/>
        <v>1258.3315350117462</v>
      </c>
      <c r="G6" s="18">
        <f t="shared" si="2"/>
        <v>257.20478149555657</v>
      </c>
      <c r="H6" s="1">
        <f t="shared" si="3"/>
        <v>4.8923333683572476</v>
      </c>
      <c r="J6" s="40" t="s">
        <v>8</v>
      </c>
      <c r="K6" s="41">
        <v>25000</v>
      </c>
      <c r="L6" s="42"/>
      <c r="M6" s="43"/>
      <c r="N6" s="44" t="s">
        <v>63</v>
      </c>
      <c r="O6" s="41">
        <v>16000</v>
      </c>
      <c r="P6" s="42"/>
      <c r="Q6" s="43"/>
      <c r="R6" s="97">
        <f>1/0.0002</f>
        <v>5000</v>
      </c>
    </row>
    <row r="7" spans="1:18" ht="18" x14ac:dyDescent="0.25">
      <c r="A7" s="40">
        <v>4</v>
      </c>
      <c r="B7" s="97">
        <v>12900.000000000005</v>
      </c>
      <c r="C7" s="41">
        <v>900.62287209344959</v>
      </c>
      <c r="D7" s="41">
        <v>162.934402863614</v>
      </c>
      <c r="E7" s="73">
        <f t="shared" si="0"/>
        <v>5.5275181684455292</v>
      </c>
      <c r="F7" s="18">
        <f t="shared" si="1"/>
        <v>1074.4261068138442</v>
      </c>
      <c r="G7" s="18">
        <f t="shared" si="2"/>
        <v>200.93823710689892</v>
      </c>
      <c r="H7" s="1">
        <f t="shared" si="3"/>
        <v>5.347046546657273</v>
      </c>
      <c r="J7" s="40" t="s">
        <v>10</v>
      </c>
      <c r="K7" s="41">
        <v>1000</v>
      </c>
      <c r="L7" s="45"/>
      <c r="M7" s="46"/>
      <c r="N7" s="44" t="s">
        <v>64</v>
      </c>
      <c r="O7" s="41">
        <v>163</v>
      </c>
      <c r="P7" s="45"/>
      <c r="Q7" s="46"/>
      <c r="R7" s="97">
        <f>1/0.00003</f>
        <v>33333.333333333336</v>
      </c>
    </row>
    <row r="8" spans="1:18" ht="19" thickBot="1" x14ac:dyDescent="0.3">
      <c r="A8" s="40">
        <v>5</v>
      </c>
      <c r="B8" s="97">
        <v>15700.000000000004</v>
      </c>
      <c r="C8" s="41">
        <v>881.85853014383872</v>
      </c>
      <c r="D8" s="41">
        <v>183.10690834073529</v>
      </c>
      <c r="E8" s="73">
        <f t="shared" si="0"/>
        <v>4.8160855214857783</v>
      </c>
      <c r="F8" s="18">
        <f t="shared" si="1"/>
        <v>960.58449090538295</v>
      </c>
      <c r="G8" s="18">
        <f t="shared" si="2"/>
        <v>168.67901388037401</v>
      </c>
      <c r="H8" s="1">
        <f t="shared" si="3"/>
        <v>5.6947480828090615</v>
      </c>
      <c r="J8" s="47" t="s">
        <v>12</v>
      </c>
      <c r="K8" s="48">
        <v>110000</v>
      </c>
      <c r="L8" s="48"/>
      <c r="M8" s="48"/>
      <c r="N8" s="78" t="s">
        <v>65</v>
      </c>
      <c r="O8" s="48">
        <v>110000</v>
      </c>
      <c r="P8" s="47"/>
      <c r="Q8" s="47"/>
    </row>
    <row r="9" spans="1:18" x14ac:dyDescent="0.15">
      <c r="A9" s="40">
        <v>6</v>
      </c>
      <c r="B9" s="97">
        <v>16950.000000000004</v>
      </c>
      <c r="C9" s="41">
        <v>932.26642564565839</v>
      </c>
      <c r="D9" s="74">
        <v>143.58639098202781</v>
      </c>
      <c r="E9" s="73">
        <f t="shared" si="0"/>
        <v>6.4927213454536012</v>
      </c>
      <c r="F9" s="18">
        <f t="shared" si="1"/>
        <v>913.73623246823877</v>
      </c>
      <c r="G9" s="18">
        <f t="shared" si="2"/>
        <v>156.00258580174363</v>
      </c>
      <c r="H9" s="1">
        <f t="shared" si="3"/>
        <v>5.8571864547775077</v>
      </c>
      <c r="J9" s="79"/>
      <c r="K9" s="80"/>
      <c r="L9" s="80"/>
      <c r="M9" s="80"/>
      <c r="N9" s="81"/>
      <c r="O9" s="81"/>
      <c r="P9" s="81"/>
      <c r="Q9" s="81"/>
    </row>
    <row r="10" spans="1:18" x14ac:dyDescent="0.15">
      <c r="A10" s="40">
        <v>7</v>
      </c>
      <c r="B10" s="97">
        <v>18950.000000000004</v>
      </c>
      <c r="C10" s="41">
        <v>942.27801289483727</v>
      </c>
      <c r="D10" s="41">
        <v>141.71907661385555</v>
      </c>
      <c r="E10" s="73">
        <f t="shared" si="0"/>
        <v>6.6489144257006325</v>
      </c>
      <c r="F10" s="18">
        <f t="shared" si="1"/>
        <v>843.48485247717031</v>
      </c>
      <c r="G10" s="18">
        <f t="shared" si="2"/>
        <v>137.67179876522636</v>
      </c>
      <c r="H10" s="1">
        <f t="shared" si="3"/>
        <v>6.1267802123772412</v>
      </c>
      <c r="J10" s="75"/>
      <c r="K10" s="76"/>
      <c r="L10" s="76"/>
      <c r="M10" s="76"/>
      <c r="N10" s="77"/>
      <c r="O10" s="75"/>
      <c r="P10" s="75"/>
      <c r="Q10" s="75"/>
    </row>
    <row r="11" spans="1:18" ht="15" thickBot="1" x14ac:dyDescent="0.2">
      <c r="A11" s="72" t="s">
        <v>15</v>
      </c>
      <c r="B11" s="97">
        <v>19000</v>
      </c>
      <c r="C11" s="41"/>
      <c r="D11" s="41"/>
      <c r="E11" s="73"/>
      <c r="F11" s="18">
        <f t="shared" si="1"/>
        <v>841.7995686178366</v>
      </c>
      <c r="G11" s="18">
        <f t="shared" si="2"/>
        <v>137.24224591997668</v>
      </c>
      <c r="H11" s="1">
        <f t="shared" si="3"/>
        <v>6.1336767186735912</v>
      </c>
      <c r="J11" s="75" t="s">
        <v>14</v>
      </c>
      <c r="K11" s="76"/>
      <c r="L11" s="76"/>
      <c r="M11" s="76"/>
      <c r="N11" s="77"/>
      <c r="O11" s="75"/>
      <c r="P11" s="75"/>
      <c r="Q11" s="75"/>
    </row>
    <row r="12" spans="1:18" ht="18" x14ac:dyDescent="0.25">
      <c r="A12" s="40">
        <v>8</v>
      </c>
      <c r="B12" s="97">
        <v>20450.000000000004</v>
      </c>
      <c r="C12" s="41">
        <v>1159.8802677285817</v>
      </c>
      <c r="D12" s="41">
        <v>142.01779599252498</v>
      </c>
      <c r="E12" s="73">
        <f t="shared" ref="E12:E21" si="4">C12/D12</f>
        <v>8.1671473608112546</v>
      </c>
      <c r="F12" s="18">
        <f t="shared" ref="F12:F21" si="5">$K$7*EXP(-B12/$K$8)</f>
        <v>830.34907783064489</v>
      </c>
      <c r="G12" s="18">
        <f t="shared" ref="G12:G21" si="6">$O$7*EXP(-B12/$O$8)</f>
        <v>135.34689968639512</v>
      </c>
      <c r="H12" s="1">
        <f t="shared" si="3"/>
        <v>6.1349693251533743</v>
      </c>
      <c r="J12" s="35" t="s">
        <v>18</v>
      </c>
      <c r="K12" s="36">
        <f>K5</f>
        <v>1800</v>
      </c>
      <c r="L12" s="37" t="s">
        <v>6</v>
      </c>
      <c r="M12" s="38">
        <f>M5</f>
        <v>19016.627393892086</v>
      </c>
      <c r="N12" s="39" t="s">
        <v>7</v>
      </c>
      <c r="O12" s="36">
        <f>O5</f>
        <v>450</v>
      </c>
      <c r="P12" s="37" t="s">
        <v>6</v>
      </c>
      <c r="Q12" s="38">
        <f>Q5</f>
        <v>19013.568002610442</v>
      </c>
    </row>
    <row r="13" spans="1:18" ht="18" x14ac:dyDescent="0.25">
      <c r="A13" s="40">
        <v>9</v>
      </c>
      <c r="B13" s="97">
        <v>23200.000000000004</v>
      </c>
      <c r="C13" s="41">
        <v>762.60487038343729</v>
      </c>
      <c r="D13" s="41">
        <v>111.40096520628933</v>
      </c>
      <c r="E13" s="73">
        <f t="shared" si="4"/>
        <v>6.8455858436348915</v>
      </c>
      <c r="F13" s="18">
        <f t="shared" si="5"/>
        <v>809.84768605181341</v>
      </c>
      <c r="G13" s="18">
        <f t="shared" si="6"/>
        <v>132.0051728264456</v>
      </c>
      <c r="H13" s="1">
        <f t="shared" si="3"/>
        <v>6.1349693251533735</v>
      </c>
      <c r="J13" s="40" t="s">
        <v>19</v>
      </c>
      <c r="K13" s="41">
        <f>K6</f>
        <v>25000</v>
      </c>
      <c r="L13" s="42"/>
      <c r="M13" s="43"/>
      <c r="N13" s="44" t="s">
        <v>9</v>
      </c>
      <c r="O13" s="41">
        <f>O6</f>
        <v>16000</v>
      </c>
      <c r="P13" s="42"/>
      <c r="Q13" s="43"/>
    </row>
    <row r="14" spans="1:18" ht="18" x14ac:dyDescent="0.25">
      <c r="A14" s="40">
        <v>10</v>
      </c>
      <c r="B14" s="97">
        <v>24939.999999999996</v>
      </c>
      <c r="C14" s="41">
        <v>629.15624745745913</v>
      </c>
      <c r="D14" s="41">
        <v>107.42010962646316</v>
      </c>
      <c r="E14" s="73">
        <f t="shared" si="4"/>
        <v>5.8569689571650301</v>
      </c>
      <c r="F14" s="18">
        <f t="shared" si="5"/>
        <v>797.13815396191751</v>
      </c>
      <c r="G14" s="18">
        <f t="shared" si="6"/>
        <v>129.93351909579258</v>
      </c>
      <c r="H14" s="1">
        <f t="shared" si="3"/>
        <v>6.1349693251533735</v>
      </c>
      <c r="J14" s="40" t="s">
        <v>20</v>
      </c>
      <c r="K14" s="41">
        <f>K12*EXP(-M12/K13)</f>
        <v>841.23987744235706</v>
      </c>
      <c r="L14" s="45"/>
      <c r="M14" s="46"/>
      <c r="N14" s="44" t="s">
        <v>11</v>
      </c>
      <c r="O14" s="41">
        <f>O12*EXP(-Q12/O13)</f>
        <v>137.12591380484267</v>
      </c>
      <c r="P14" s="45"/>
      <c r="Q14" s="46"/>
    </row>
    <row r="15" spans="1:18" ht="19" thickBot="1" x14ac:dyDescent="0.3">
      <c r="A15" s="40">
        <v>11</v>
      </c>
      <c r="B15" s="97">
        <v>37540.000000000007</v>
      </c>
      <c r="C15" s="41">
        <v>1083.8585420379413</v>
      </c>
      <c r="D15" s="41">
        <v>112.61950686515318</v>
      </c>
      <c r="E15" s="73">
        <f t="shared" si="4"/>
        <v>9.6240746581825931</v>
      </c>
      <c r="F15" s="18">
        <f t="shared" si="5"/>
        <v>710.86500949156186</v>
      </c>
      <c r="G15" s="18">
        <f t="shared" si="6"/>
        <v>115.87099654712458</v>
      </c>
      <c r="H15" s="1">
        <f t="shared" si="3"/>
        <v>6.1349693251533743</v>
      </c>
      <c r="J15" s="47" t="s">
        <v>21</v>
      </c>
      <c r="K15" s="48">
        <f>K8</f>
        <v>110000</v>
      </c>
      <c r="L15" s="48"/>
      <c r="M15" s="48"/>
      <c r="N15" s="78" t="s">
        <v>13</v>
      </c>
      <c r="O15" s="48">
        <f>O8</f>
        <v>110000</v>
      </c>
      <c r="P15" s="47"/>
      <c r="Q15" s="47"/>
    </row>
    <row r="16" spans="1:18" x14ac:dyDescent="0.15">
      <c r="A16" s="40">
        <v>12</v>
      </c>
      <c r="B16" s="97">
        <v>39040.000000000007</v>
      </c>
      <c r="C16" s="41">
        <v>1552.3858333198348</v>
      </c>
      <c r="D16" s="41">
        <v>124.71984298801908</v>
      </c>
      <c r="E16" s="73">
        <f t="shared" si="4"/>
        <v>12.446983544302258</v>
      </c>
      <c r="F16" s="18">
        <f t="shared" si="5"/>
        <v>701.23718914636277</v>
      </c>
      <c r="G16" s="18">
        <f t="shared" si="6"/>
        <v>114.30166183085714</v>
      </c>
      <c r="H16" s="1">
        <f t="shared" si="3"/>
        <v>6.1349693251533735</v>
      </c>
      <c r="J16" s="26"/>
      <c r="K16" s="27"/>
      <c r="L16" s="27"/>
      <c r="M16" s="27"/>
      <c r="N16" s="28"/>
      <c r="O16" s="27"/>
      <c r="P16" s="26"/>
      <c r="Q16" s="26"/>
    </row>
    <row r="17" spans="1:17" x14ac:dyDescent="0.15">
      <c r="A17" s="40">
        <v>13</v>
      </c>
      <c r="B17" s="97">
        <v>41540.000000000007</v>
      </c>
      <c r="C17" s="41">
        <v>994.03452762694747</v>
      </c>
      <c r="D17" s="41">
        <v>97.180297861557946</v>
      </c>
      <c r="E17" s="73">
        <f t="shared" si="4"/>
        <v>10.228766010195182</v>
      </c>
      <c r="F17" s="18">
        <f t="shared" si="5"/>
        <v>685.47972070337289</v>
      </c>
      <c r="G17" s="18">
        <f t="shared" si="6"/>
        <v>111.73319447464979</v>
      </c>
      <c r="H17" s="1">
        <f t="shared" si="3"/>
        <v>6.1349693251533735</v>
      </c>
      <c r="J17" s="26"/>
      <c r="K17" s="27"/>
      <c r="L17" s="27"/>
      <c r="M17" s="27"/>
      <c r="N17" s="28"/>
      <c r="O17" s="27"/>
      <c r="P17" s="26"/>
      <c r="Q17" s="26"/>
    </row>
    <row r="18" spans="1:17" x14ac:dyDescent="0.15">
      <c r="A18" s="40">
        <v>14</v>
      </c>
      <c r="B18" s="97">
        <v>42150.000000000007</v>
      </c>
      <c r="C18" s="41">
        <v>1123.3170656095444</v>
      </c>
      <c r="D18" s="41">
        <v>99.650191732700151</v>
      </c>
      <c r="E18" s="73">
        <f t="shared" si="4"/>
        <v>11.272603153867577</v>
      </c>
      <c r="F18" s="18">
        <f t="shared" si="5"/>
        <v>681.68894457325393</v>
      </c>
      <c r="G18" s="18">
        <f t="shared" si="6"/>
        <v>111.11529796544039</v>
      </c>
      <c r="H18" s="1">
        <f t="shared" si="3"/>
        <v>6.1349693251533743</v>
      </c>
      <c r="J18" s="26"/>
      <c r="K18" s="27"/>
      <c r="L18" s="27"/>
      <c r="M18" s="27"/>
      <c r="N18" s="28"/>
      <c r="O18" s="27"/>
      <c r="P18" s="26"/>
      <c r="Q18" s="26"/>
    </row>
    <row r="19" spans="1:17" x14ac:dyDescent="0.15">
      <c r="A19" s="40">
        <v>15</v>
      </c>
      <c r="B19" s="97">
        <v>52150.000000000007</v>
      </c>
      <c r="C19" s="41">
        <v>807.09127655046814</v>
      </c>
      <c r="D19" s="41">
        <v>90.645798611287788</v>
      </c>
      <c r="E19" s="73">
        <f t="shared" si="4"/>
        <v>8.9037913385426783</v>
      </c>
      <c r="F19" s="18">
        <f t="shared" si="5"/>
        <v>622.45066357153758</v>
      </c>
      <c r="G19" s="18">
        <f t="shared" si="6"/>
        <v>101.45945816216062</v>
      </c>
      <c r="H19" s="1">
        <f t="shared" si="3"/>
        <v>6.1349693251533752</v>
      </c>
      <c r="J19" s="26"/>
      <c r="K19" s="27"/>
      <c r="L19" s="27"/>
      <c r="M19" s="27"/>
      <c r="N19" s="28"/>
      <c r="O19" s="27"/>
      <c r="P19" s="26"/>
      <c r="Q19" s="26"/>
    </row>
    <row r="20" spans="1:17" x14ac:dyDescent="0.15">
      <c r="A20" s="40">
        <v>16</v>
      </c>
      <c r="B20" s="97">
        <v>67750</v>
      </c>
      <c r="C20" s="41">
        <v>632.42120106505217</v>
      </c>
      <c r="D20" s="41">
        <v>91.554445740049189</v>
      </c>
      <c r="E20" s="73">
        <f t="shared" si="4"/>
        <v>6.9075968507382761</v>
      </c>
      <c r="F20" s="18">
        <f t="shared" si="5"/>
        <v>540.14962692395352</v>
      </c>
      <c r="G20" s="18">
        <f t="shared" si="6"/>
        <v>88.044389188604427</v>
      </c>
      <c r="H20" s="1">
        <f t="shared" si="3"/>
        <v>6.1349693251533743</v>
      </c>
      <c r="J20" s="26"/>
      <c r="K20" s="27"/>
      <c r="L20" s="27"/>
      <c r="M20" s="27"/>
      <c r="N20" s="28"/>
      <c r="O20" s="27"/>
      <c r="P20" s="26"/>
      <c r="Q20" s="26"/>
    </row>
    <row r="21" spans="1:17" x14ac:dyDescent="0.15">
      <c r="A21" s="40">
        <v>17</v>
      </c>
      <c r="B21" s="97">
        <v>91950</v>
      </c>
      <c r="C21" s="41">
        <v>130.49088793305381</v>
      </c>
      <c r="D21" s="41">
        <v>51.701450290892254</v>
      </c>
      <c r="E21" s="73">
        <f t="shared" si="4"/>
        <v>2.5239308994015035</v>
      </c>
      <c r="F21" s="18">
        <f t="shared" si="5"/>
        <v>433.48022931889238</v>
      </c>
      <c r="G21" s="18">
        <f t="shared" si="6"/>
        <v>70.657277378979458</v>
      </c>
      <c r="H21" s="1">
        <f t="shared" si="3"/>
        <v>6.1349693251533743</v>
      </c>
      <c r="J21" s="26"/>
      <c r="K21" s="27"/>
      <c r="L21" s="27"/>
      <c r="M21" s="27"/>
      <c r="N21" s="28"/>
      <c r="O21" s="27"/>
      <c r="P21" s="26"/>
      <c r="Q21" s="26"/>
    </row>
    <row r="22" spans="1:17" x14ac:dyDescent="0.15">
      <c r="D22" s="2" t="s">
        <v>16</v>
      </c>
      <c r="E22" s="24">
        <f>AVERAGE(E6:E21)</f>
        <v>7.4454104082257668</v>
      </c>
      <c r="G22" s="2" t="s">
        <v>17</v>
      </c>
      <c r="H22" s="24">
        <f>AVERAGE(H4:H21)</f>
        <v>5.7600436485320721</v>
      </c>
      <c r="J22" s="26"/>
      <c r="K22" s="27"/>
      <c r="L22" s="27"/>
      <c r="M22" s="27"/>
      <c r="N22" s="28"/>
      <c r="O22" s="27"/>
      <c r="P22" s="26"/>
      <c r="Q22" s="26"/>
    </row>
    <row r="23" spans="1:17" x14ac:dyDescent="0.15">
      <c r="E23" s="24">
        <f>AVERAGE(E11:E21)</f>
        <v>8.2777448616841234</v>
      </c>
      <c r="H23" s="24">
        <f>AVERAGE(H11:H21)</f>
        <v>6.134851815473394</v>
      </c>
    </row>
    <row r="25" spans="1:17" ht="31" x14ac:dyDescent="0.15">
      <c r="A25" s="119" t="s">
        <v>0</v>
      </c>
      <c r="B25" s="120" t="s">
        <v>22</v>
      </c>
      <c r="C25" s="120" t="s">
        <v>23</v>
      </c>
      <c r="D25" s="120" t="s">
        <v>98</v>
      </c>
      <c r="E25" s="120" t="s">
        <v>25</v>
      </c>
    </row>
    <row r="26" spans="1:17" x14ac:dyDescent="0.15">
      <c r="A26" s="121" t="s">
        <v>88</v>
      </c>
      <c r="B26" s="117">
        <v>0</v>
      </c>
      <c r="C26" s="80">
        <v>1767.3824769127289</v>
      </c>
      <c r="D26" s="80">
        <v>544.98540340395823</v>
      </c>
      <c r="E26" s="122">
        <f t="shared" ref="E26:E32" si="7">C26/D26</f>
        <v>3.2429904835500634</v>
      </c>
    </row>
    <row r="27" spans="1:17" x14ac:dyDescent="0.15">
      <c r="A27" s="81">
        <v>2</v>
      </c>
      <c r="B27" s="117">
        <v>3000</v>
      </c>
      <c r="C27" s="80">
        <v>1675.738697536578</v>
      </c>
      <c r="D27" s="80">
        <v>332.36556319672263</v>
      </c>
      <c r="E27" s="122">
        <f t="shared" si="7"/>
        <v>5.0418541602781248</v>
      </c>
    </row>
    <row r="28" spans="1:17" x14ac:dyDescent="0.15">
      <c r="A28" s="81">
        <v>3</v>
      </c>
      <c r="B28" s="117">
        <v>8950.0000000000036</v>
      </c>
      <c r="C28" s="80">
        <v>1268.0064352721731</v>
      </c>
      <c r="D28" s="80">
        <v>234.01567096712392</v>
      </c>
      <c r="E28" s="122">
        <f t="shared" si="7"/>
        <v>5.4184680454597034</v>
      </c>
    </row>
    <row r="29" spans="1:17" x14ac:dyDescent="0.15">
      <c r="A29" s="81">
        <v>4</v>
      </c>
      <c r="B29" s="117">
        <v>12900.000000000005</v>
      </c>
      <c r="C29" s="80">
        <v>900.62287209344959</v>
      </c>
      <c r="D29" s="80">
        <v>162.934402863614</v>
      </c>
      <c r="E29" s="122">
        <f t="shared" si="7"/>
        <v>5.5275181684455292</v>
      </c>
    </row>
    <row r="30" spans="1:17" x14ac:dyDescent="0.15">
      <c r="A30" s="81">
        <v>5</v>
      </c>
      <c r="B30" s="117">
        <v>15700.000000000004</v>
      </c>
      <c r="C30" s="80">
        <v>881.85853014383872</v>
      </c>
      <c r="D30" s="80">
        <v>183.10690834073529</v>
      </c>
      <c r="E30" s="122">
        <f t="shared" si="7"/>
        <v>4.8160855214857783</v>
      </c>
    </row>
    <row r="31" spans="1:17" x14ac:dyDescent="0.15">
      <c r="A31" s="81">
        <v>6</v>
      </c>
      <c r="B31" s="117">
        <v>16950.000000000004</v>
      </c>
      <c r="C31" s="80">
        <v>932.26642564565839</v>
      </c>
      <c r="D31" s="123">
        <v>143.58639098202781</v>
      </c>
      <c r="E31" s="122">
        <f t="shared" si="7"/>
        <v>6.4927213454536012</v>
      </c>
    </row>
    <row r="32" spans="1:17" x14ac:dyDescent="0.15">
      <c r="A32" s="81">
        <v>7</v>
      </c>
      <c r="B32" s="117">
        <v>18950.000000000004</v>
      </c>
      <c r="C32" s="80">
        <v>942.27801289483727</v>
      </c>
      <c r="D32" s="80">
        <v>141.71907661385555</v>
      </c>
      <c r="E32" s="122">
        <f t="shared" si="7"/>
        <v>6.6489144257006325</v>
      </c>
    </row>
    <row r="33" spans="1:5" x14ac:dyDescent="0.15">
      <c r="A33" s="81">
        <v>8</v>
      </c>
      <c r="B33" s="117">
        <v>20450.000000000004</v>
      </c>
      <c r="C33" s="80">
        <v>1159.8802677285817</v>
      </c>
      <c r="D33" s="80">
        <v>142.01779599252498</v>
      </c>
      <c r="E33" s="122">
        <f t="shared" ref="E33:E42" si="8">C33/D33</f>
        <v>8.1671473608112546</v>
      </c>
    </row>
    <row r="34" spans="1:5" x14ac:dyDescent="0.15">
      <c r="A34" s="81">
        <v>9</v>
      </c>
      <c r="B34" s="117">
        <v>23200.000000000004</v>
      </c>
      <c r="C34" s="80">
        <v>762.60487038343729</v>
      </c>
      <c r="D34" s="80">
        <v>111.40096520628933</v>
      </c>
      <c r="E34" s="122">
        <f t="shared" si="8"/>
        <v>6.8455858436348915</v>
      </c>
    </row>
    <row r="35" spans="1:5" x14ac:dyDescent="0.15">
      <c r="A35" s="81">
        <v>10</v>
      </c>
      <c r="B35" s="117">
        <v>24939.999999999996</v>
      </c>
      <c r="C35" s="80">
        <v>629.15624745745913</v>
      </c>
      <c r="D35" s="80">
        <v>107.42010962646316</v>
      </c>
      <c r="E35" s="122">
        <f t="shared" si="8"/>
        <v>5.8569689571650301</v>
      </c>
    </row>
    <row r="36" spans="1:5" x14ac:dyDescent="0.15">
      <c r="A36" s="81">
        <v>11</v>
      </c>
      <c r="B36" s="117">
        <v>37540.000000000007</v>
      </c>
      <c r="C36" s="80">
        <v>1083.8585420379413</v>
      </c>
      <c r="D36" s="80">
        <v>112.61950686515318</v>
      </c>
      <c r="E36" s="122">
        <f t="shared" si="8"/>
        <v>9.6240746581825931</v>
      </c>
    </row>
    <row r="37" spans="1:5" x14ac:dyDescent="0.15">
      <c r="A37" s="81">
        <v>12</v>
      </c>
      <c r="B37" s="117">
        <v>39040.000000000007</v>
      </c>
      <c r="C37" s="80">
        <v>1552.3858333198348</v>
      </c>
      <c r="D37" s="80">
        <v>124.71984298801908</v>
      </c>
      <c r="E37" s="122">
        <f t="shared" si="8"/>
        <v>12.446983544302258</v>
      </c>
    </row>
    <row r="38" spans="1:5" x14ac:dyDescent="0.15">
      <c r="A38" s="81">
        <v>13</v>
      </c>
      <c r="B38" s="117">
        <v>41540.000000000007</v>
      </c>
      <c r="C38" s="80">
        <v>994.03452762694747</v>
      </c>
      <c r="D38" s="80">
        <v>97.180297861557946</v>
      </c>
      <c r="E38" s="122">
        <f t="shared" si="8"/>
        <v>10.228766010195182</v>
      </c>
    </row>
    <row r="39" spans="1:5" x14ac:dyDescent="0.15">
      <c r="A39" s="81">
        <v>14</v>
      </c>
      <c r="B39" s="117">
        <v>42150.000000000007</v>
      </c>
      <c r="C39" s="80">
        <v>1123.3170656095444</v>
      </c>
      <c r="D39" s="80">
        <v>99.650191732700151</v>
      </c>
      <c r="E39" s="122">
        <f t="shared" si="8"/>
        <v>11.272603153867577</v>
      </c>
    </row>
    <row r="40" spans="1:5" x14ac:dyDescent="0.15">
      <c r="A40" s="81">
        <v>15</v>
      </c>
      <c r="B40" s="117">
        <v>52150.000000000007</v>
      </c>
      <c r="C40" s="80">
        <v>807.09127655046814</v>
      </c>
      <c r="D40" s="80">
        <v>90.645798611287788</v>
      </c>
      <c r="E40" s="122">
        <f t="shared" si="8"/>
        <v>8.9037913385426783</v>
      </c>
    </row>
    <row r="41" spans="1:5" x14ac:dyDescent="0.15">
      <c r="A41" s="81">
        <v>16</v>
      </c>
      <c r="B41" s="117">
        <v>67750</v>
      </c>
      <c r="C41" s="80">
        <v>632.42120106505217</v>
      </c>
      <c r="D41" s="80">
        <v>91.554445740049189</v>
      </c>
      <c r="E41" s="122">
        <f t="shared" si="8"/>
        <v>6.9075968507382761</v>
      </c>
    </row>
    <row r="42" spans="1:5" x14ac:dyDescent="0.15">
      <c r="A42" s="81">
        <v>17</v>
      </c>
      <c r="B42" s="117">
        <v>91950</v>
      </c>
      <c r="C42" s="80">
        <v>130.49088793305381</v>
      </c>
      <c r="D42" s="80">
        <v>51.701450290892254</v>
      </c>
      <c r="E42" s="122">
        <f t="shared" si="8"/>
        <v>2.5239308994015035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1"/>
  <dimension ref="A1:R64"/>
  <sheetViews>
    <sheetView topLeftCell="D20" workbookViewId="0">
      <selection activeCell="A36" sqref="A36:E63"/>
    </sheetView>
  </sheetViews>
  <sheetFormatPr baseColWidth="10" defaultColWidth="8.83203125" defaultRowHeight="14" x14ac:dyDescent="0.15"/>
  <cols>
    <col min="1" max="1" width="5.83203125" style="25" customWidth="1"/>
    <col min="2" max="2" width="12" style="25" customWidth="1"/>
    <col min="3" max="3" width="10.83203125" style="25" customWidth="1"/>
    <col min="4" max="4" width="8.83203125" style="25"/>
    <col min="5" max="5" width="10.5" style="25" customWidth="1"/>
    <col min="6" max="6" width="8.83203125" style="25"/>
    <col min="7" max="7" width="11.1640625" style="25" customWidth="1"/>
    <col min="8" max="8" width="11.5" style="25" customWidth="1"/>
    <col min="9" max="16384" width="8.83203125" style="25"/>
  </cols>
  <sheetData>
    <row r="1" spans="1:18" x14ac:dyDescent="0.15">
      <c r="A1" s="2" t="s">
        <v>86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98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72" t="s">
        <v>88</v>
      </c>
      <c r="B4" s="41">
        <v>0</v>
      </c>
      <c r="C4" s="41">
        <v>637.45076943523611</v>
      </c>
      <c r="D4" s="41">
        <v>1491.6762647440178</v>
      </c>
      <c r="E4" s="73">
        <f>D4/C4</f>
        <v>2.3400650470084177</v>
      </c>
      <c r="F4" s="18">
        <f>$K$5*EXP(-B4/$K$6)</f>
        <v>1700</v>
      </c>
      <c r="G4" s="18">
        <f>$O$5*EXP(-B4/$O$6)</f>
        <v>800</v>
      </c>
      <c r="H4" s="1">
        <f>F4/G4</f>
        <v>2.125</v>
      </c>
      <c r="J4" s="75" t="s">
        <v>4</v>
      </c>
      <c r="K4" s="76"/>
      <c r="L4" s="76"/>
      <c r="M4" s="76"/>
      <c r="N4" s="77"/>
      <c r="O4" s="75"/>
      <c r="P4" s="75"/>
      <c r="Q4" s="75"/>
    </row>
    <row r="5" spans="1:18" ht="18" x14ac:dyDescent="0.25">
      <c r="A5" s="40">
        <v>2</v>
      </c>
      <c r="B5" s="41">
        <v>789.99999999999204</v>
      </c>
      <c r="C5" s="41">
        <v>779.41277867759425</v>
      </c>
      <c r="D5" s="41">
        <v>1690.9170098280524</v>
      </c>
      <c r="E5" s="73">
        <f>D5/C5</f>
        <v>2.1694756053358266</v>
      </c>
      <c r="F5" s="18">
        <f>$K$5*EXP(-B5/$K$6)</f>
        <v>1431.7380425543702</v>
      </c>
      <c r="G5" s="18">
        <f>$O$5*EXP(-B5/$O$6)</f>
        <v>583.24756013410081</v>
      </c>
      <c r="H5" s="1">
        <f t="shared" ref="H5:H31" si="0">F5/G5</f>
        <v>2.4547690216229685</v>
      </c>
      <c r="J5" s="35" t="s">
        <v>5</v>
      </c>
      <c r="K5" s="36">
        <v>1700</v>
      </c>
      <c r="L5" s="37" t="s">
        <v>6</v>
      </c>
      <c r="M5" s="38">
        <f>LN(K5/K7)/(-1/K8+1/K6)</f>
        <v>4282.6540284502598</v>
      </c>
      <c r="N5" s="39" t="s">
        <v>62</v>
      </c>
      <c r="O5" s="36">
        <v>800</v>
      </c>
      <c r="P5" s="37" t="s">
        <v>6</v>
      </c>
      <c r="Q5" s="38">
        <f>LN(O5/O7)/(-1/O8+1/O6)</f>
        <v>4306.6145322850061</v>
      </c>
    </row>
    <row r="6" spans="1:18" ht="18" x14ac:dyDescent="0.25">
      <c r="A6" s="40">
        <v>3</v>
      </c>
      <c r="B6" s="41">
        <v>1734.9999999999995</v>
      </c>
      <c r="C6" s="41">
        <v>429.02241075096441</v>
      </c>
      <c r="D6" s="41">
        <v>1115.5193257703602</v>
      </c>
      <c r="E6" s="73">
        <f>D6/C6</f>
        <v>2.6001423184810926</v>
      </c>
      <c r="F6" s="18">
        <f>$K$5*EXP(-B6/$K$6)</f>
        <v>1165.8545506779801</v>
      </c>
      <c r="G6" s="18">
        <f>$O$5*EXP(-B6/$O$6)</f>
        <v>399.65901764283603</v>
      </c>
      <c r="H6" s="1">
        <f t="shared" si="0"/>
        <v>2.9171230954680256</v>
      </c>
      <c r="J6" s="40" t="s">
        <v>8</v>
      </c>
      <c r="K6" s="41">
        <v>4600</v>
      </c>
      <c r="L6" s="42"/>
      <c r="M6" s="43"/>
      <c r="N6" s="44" t="s">
        <v>63</v>
      </c>
      <c r="O6" s="41">
        <v>2500</v>
      </c>
      <c r="P6" s="42"/>
      <c r="Q6" s="43"/>
      <c r="R6" s="25">
        <f>1/0.0002</f>
        <v>5000</v>
      </c>
    </row>
    <row r="7" spans="1:18" ht="18" x14ac:dyDescent="0.25">
      <c r="A7" s="40">
        <v>4</v>
      </c>
      <c r="B7" s="41">
        <v>2834.9999999999936</v>
      </c>
      <c r="C7" s="41">
        <v>161.14758748083418</v>
      </c>
      <c r="D7" s="41">
        <v>893.66477695539197</v>
      </c>
      <c r="E7" s="73">
        <f>D7/C7</f>
        <v>5.5456292639917955</v>
      </c>
      <c r="F7" s="18">
        <f>$K$5*EXP(-B7/$K$6)</f>
        <v>917.89149110017559</v>
      </c>
      <c r="G7" s="18">
        <f>$O$5*EXP(-B7/$O$6)</f>
        <v>257.39496337629674</v>
      </c>
      <c r="H7" s="1">
        <f t="shared" si="0"/>
        <v>3.5660817875378186</v>
      </c>
      <c r="J7" s="40" t="s">
        <v>10</v>
      </c>
      <c r="K7" s="41">
        <v>750</v>
      </c>
      <c r="L7" s="45"/>
      <c r="M7" s="46"/>
      <c r="N7" s="44" t="s">
        <v>64</v>
      </c>
      <c r="O7" s="41">
        <v>156</v>
      </c>
      <c r="P7" s="45"/>
      <c r="Q7" s="46"/>
      <c r="R7" s="25">
        <f>1/0.00003</f>
        <v>33333.333333333336</v>
      </c>
    </row>
    <row r="8" spans="1:18" ht="19" thickBot="1" x14ac:dyDescent="0.3">
      <c r="A8" s="72" t="s">
        <v>15</v>
      </c>
      <c r="B8" s="41">
        <v>4300</v>
      </c>
      <c r="C8" s="41"/>
      <c r="D8" s="41"/>
      <c r="E8" s="73"/>
      <c r="F8" s="18">
        <f>$K$5*EXP(-B8/$K$6)</f>
        <v>667.54107325569009</v>
      </c>
      <c r="G8" s="18">
        <f>$O$5*EXP(-B8/$O$6)</f>
        <v>143.25291832919459</v>
      </c>
      <c r="H8" s="1">
        <f t="shared" si="0"/>
        <v>4.659877655837235</v>
      </c>
      <c r="J8" s="47" t="s">
        <v>12</v>
      </c>
      <c r="K8" s="48">
        <v>38000</v>
      </c>
      <c r="L8" s="48"/>
      <c r="M8" s="48"/>
      <c r="N8" s="78" t="s">
        <v>65</v>
      </c>
      <c r="O8" s="48">
        <v>49000</v>
      </c>
      <c r="P8" s="47"/>
      <c r="Q8" s="47"/>
    </row>
    <row r="9" spans="1:18" x14ac:dyDescent="0.15">
      <c r="A9" s="40">
        <v>5</v>
      </c>
      <c r="B9" s="41">
        <v>4935.0000000000018</v>
      </c>
      <c r="C9" s="41">
        <v>202.61799999999999</v>
      </c>
      <c r="D9" s="41">
        <v>914.36864196549993</v>
      </c>
      <c r="E9" s="73">
        <f t="shared" ref="E9:E31" si="1">D9/C9</f>
        <v>4.512771036953775</v>
      </c>
      <c r="F9" s="18">
        <f t="shared" ref="F9:F17" si="2">$K$7*EXP(-B9/$K$8)</f>
        <v>658.65823304596938</v>
      </c>
      <c r="G9" s="18">
        <f t="shared" ref="G9:G17" si="3">$O$7*EXP(-B9/$O$8)</f>
        <v>141.05384847300684</v>
      </c>
      <c r="H9" s="1">
        <f t="shared" si="0"/>
        <v>4.6695516653841267</v>
      </c>
      <c r="J9" s="79"/>
      <c r="K9" s="80"/>
      <c r="L9" s="80"/>
      <c r="M9" s="80"/>
      <c r="N9" s="81"/>
      <c r="O9" s="81"/>
      <c r="P9" s="81"/>
      <c r="Q9" s="81"/>
    </row>
    <row r="10" spans="1:18" x14ac:dyDescent="0.15">
      <c r="A10" s="40">
        <v>6</v>
      </c>
      <c r="B10" s="41">
        <v>5894.9999999999964</v>
      </c>
      <c r="C10" s="74">
        <v>117.85639918434615</v>
      </c>
      <c r="D10" s="41">
        <v>332.00675097011367</v>
      </c>
      <c r="E10" s="73">
        <f t="shared" si="1"/>
        <v>2.8170447533426022</v>
      </c>
      <c r="F10" s="18">
        <f t="shared" si="2"/>
        <v>642.22687401696828</v>
      </c>
      <c r="G10" s="18">
        <f t="shared" si="3"/>
        <v>138.31723963416209</v>
      </c>
      <c r="H10" s="1">
        <f t="shared" si="0"/>
        <v>4.6431440919122329</v>
      </c>
      <c r="J10" s="75"/>
      <c r="K10" s="76"/>
      <c r="L10" s="76"/>
      <c r="M10" s="76"/>
      <c r="N10" s="77"/>
      <c r="O10" s="75"/>
      <c r="P10" s="75"/>
      <c r="Q10" s="75"/>
    </row>
    <row r="11" spans="1:18" ht="15" thickBot="1" x14ac:dyDescent="0.2">
      <c r="A11" s="40">
        <v>7</v>
      </c>
      <c r="B11" s="41">
        <v>6869.99999999999</v>
      </c>
      <c r="C11" s="41">
        <v>234.39290844684638</v>
      </c>
      <c r="D11" s="41">
        <v>588.32464069007904</v>
      </c>
      <c r="E11" s="73">
        <f t="shared" si="1"/>
        <v>2.5099933465926263</v>
      </c>
      <c r="F11" s="18">
        <f t="shared" si="2"/>
        <v>625.95828584292042</v>
      </c>
      <c r="G11" s="18">
        <f t="shared" si="3"/>
        <v>135.59221001876477</v>
      </c>
      <c r="H11" s="1">
        <f t="shared" si="0"/>
        <v>4.616476755975091</v>
      </c>
      <c r="J11" s="75" t="s">
        <v>14</v>
      </c>
      <c r="K11" s="76"/>
      <c r="L11" s="76"/>
      <c r="M11" s="76"/>
      <c r="N11" s="77"/>
      <c r="O11" s="75"/>
      <c r="P11" s="75"/>
      <c r="Q11" s="75"/>
    </row>
    <row r="12" spans="1:18" ht="18" x14ac:dyDescent="0.25">
      <c r="A12" s="40">
        <v>8</v>
      </c>
      <c r="B12" s="41">
        <v>7980.0000000000036</v>
      </c>
      <c r="C12" s="41">
        <v>153.26776613293009</v>
      </c>
      <c r="D12" s="41">
        <v>720.25135295841915</v>
      </c>
      <c r="E12" s="73">
        <f t="shared" si="1"/>
        <v>4.69930091062814</v>
      </c>
      <c r="F12" s="18">
        <f t="shared" si="2"/>
        <v>607.93818447764022</v>
      </c>
      <c r="G12" s="18">
        <f t="shared" si="3"/>
        <v>132.5551604916356</v>
      </c>
      <c r="H12" s="1">
        <f t="shared" si="0"/>
        <v>4.586303409258834</v>
      </c>
      <c r="J12" s="35" t="s">
        <v>18</v>
      </c>
      <c r="K12" s="36">
        <f>K5</f>
        <v>1700</v>
      </c>
      <c r="L12" s="37" t="s">
        <v>6</v>
      </c>
      <c r="M12" s="38">
        <f>M5</f>
        <v>4282.6540284502598</v>
      </c>
      <c r="N12" s="39" t="s">
        <v>7</v>
      </c>
      <c r="O12" s="36">
        <f>O5</f>
        <v>800</v>
      </c>
      <c r="P12" s="37" t="s">
        <v>6</v>
      </c>
      <c r="Q12" s="38">
        <f>Q5</f>
        <v>4306.6145322850061</v>
      </c>
    </row>
    <row r="13" spans="1:18" ht="18" x14ac:dyDescent="0.25">
      <c r="A13" s="40">
        <v>9</v>
      </c>
      <c r="B13" s="41">
        <v>9280.0000000000018</v>
      </c>
      <c r="C13" s="41">
        <v>138.04453522496985</v>
      </c>
      <c r="D13" s="41">
        <v>706.35205581641765</v>
      </c>
      <c r="E13" s="73">
        <f t="shared" si="1"/>
        <v>5.1168418558929734</v>
      </c>
      <c r="F13" s="18">
        <f t="shared" si="2"/>
        <v>587.49203014435727</v>
      </c>
      <c r="G13" s="18">
        <f t="shared" si="3"/>
        <v>129.08463211423006</v>
      </c>
      <c r="H13" s="1">
        <f t="shared" si="0"/>
        <v>4.5512159001582129</v>
      </c>
      <c r="J13" s="40" t="s">
        <v>19</v>
      </c>
      <c r="K13" s="41">
        <f>K6</f>
        <v>4600</v>
      </c>
      <c r="L13" s="42"/>
      <c r="M13" s="43"/>
      <c r="N13" s="44" t="s">
        <v>9</v>
      </c>
      <c r="O13" s="41">
        <f>O6</f>
        <v>2500</v>
      </c>
      <c r="P13" s="42"/>
      <c r="Q13" s="43"/>
    </row>
    <row r="14" spans="1:18" ht="18" x14ac:dyDescent="0.25">
      <c r="A14" s="40">
        <v>10</v>
      </c>
      <c r="B14" s="41">
        <v>10559.999999999995</v>
      </c>
      <c r="C14" s="41">
        <v>145.81117315498039</v>
      </c>
      <c r="D14" s="41">
        <v>621.09903648048987</v>
      </c>
      <c r="E14" s="73">
        <f t="shared" si="1"/>
        <v>4.2596120931029988</v>
      </c>
      <c r="F14" s="18">
        <f t="shared" si="2"/>
        <v>568.03240587369703</v>
      </c>
      <c r="G14" s="18">
        <f t="shared" si="3"/>
        <v>125.75628692630161</v>
      </c>
      <c r="H14" s="1">
        <f t="shared" si="0"/>
        <v>4.5169304832178092</v>
      </c>
      <c r="J14" s="40" t="s">
        <v>20</v>
      </c>
      <c r="K14" s="41">
        <f>K12*EXP(-M12/K13)</f>
        <v>670.06303143520563</v>
      </c>
      <c r="L14" s="45"/>
      <c r="M14" s="46"/>
      <c r="N14" s="44" t="s">
        <v>11</v>
      </c>
      <c r="O14" s="41">
        <f>O12*EXP(-Q12/O13)</f>
        <v>142.87439887455454</v>
      </c>
      <c r="P14" s="45"/>
      <c r="Q14" s="46"/>
    </row>
    <row r="15" spans="1:18" ht="19" thickBot="1" x14ac:dyDescent="0.3">
      <c r="A15" s="40">
        <v>11</v>
      </c>
      <c r="B15" s="41">
        <v>14519.999999999996</v>
      </c>
      <c r="C15" s="41">
        <v>130.73232904404134</v>
      </c>
      <c r="D15" s="41">
        <v>592.90242072923195</v>
      </c>
      <c r="E15" s="73">
        <f t="shared" si="1"/>
        <v>4.5352394856324629</v>
      </c>
      <c r="F15" s="18">
        <f t="shared" si="2"/>
        <v>511.81741155138417</v>
      </c>
      <c r="G15" s="18">
        <f t="shared" si="3"/>
        <v>115.99295733538558</v>
      </c>
      <c r="H15" s="1">
        <f t="shared" si="0"/>
        <v>4.4124869587685369</v>
      </c>
      <c r="J15" s="47" t="s">
        <v>21</v>
      </c>
      <c r="K15" s="48">
        <f>K8</f>
        <v>38000</v>
      </c>
      <c r="L15" s="48"/>
      <c r="M15" s="48"/>
      <c r="N15" s="78" t="s">
        <v>13</v>
      </c>
      <c r="O15" s="48">
        <f>O8</f>
        <v>49000</v>
      </c>
      <c r="P15" s="47"/>
      <c r="Q15" s="47"/>
    </row>
    <row r="16" spans="1:18" x14ac:dyDescent="0.15">
      <c r="A16" s="40">
        <v>12</v>
      </c>
      <c r="B16" s="41">
        <v>17919.999999999996</v>
      </c>
      <c r="C16" s="41">
        <v>112.74299999999999</v>
      </c>
      <c r="D16" s="41">
        <v>528.30448093154996</v>
      </c>
      <c r="E16" s="73">
        <f t="shared" si="1"/>
        <v>4.6859182470889547</v>
      </c>
      <c r="F16" s="18">
        <f t="shared" si="2"/>
        <v>468.0121509560654</v>
      </c>
      <c r="G16" s="18">
        <f t="shared" si="3"/>
        <v>108.21735181548362</v>
      </c>
      <c r="H16" s="1">
        <f t="shared" si="0"/>
        <v>4.324742225757392</v>
      </c>
      <c r="J16" s="26"/>
      <c r="K16" s="27"/>
      <c r="L16" s="27"/>
      <c r="M16" s="27"/>
      <c r="N16" s="28"/>
      <c r="O16" s="27"/>
      <c r="P16" s="26"/>
      <c r="Q16" s="26"/>
    </row>
    <row r="17" spans="1:17" x14ac:dyDescent="0.15">
      <c r="A17" s="40">
        <v>13</v>
      </c>
      <c r="B17" s="41">
        <v>20419.999999999996</v>
      </c>
      <c r="C17" s="41">
        <v>124.99023585357277</v>
      </c>
      <c r="D17" s="41">
        <v>587.36503115997425</v>
      </c>
      <c r="E17" s="73">
        <f t="shared" si="1"/>
        <v>4.6992873255161935</v>
      </c>
      <c r="F17" s="18">
        <f t="shared" si="2"/>
        <v>438.2128650030748</v>
      </c>
      <c r="G17" s="18">
        <f t="shared" si="3"/>
        <v>102.83454252620942</v>
      </c>
      <c r="H17" s="1">
        <f t="shared" si="0"/>
        <v>4.261339178821042</v>
      </c>
      <c r="J17" s="26"/>
      <c r="K17" s="27"/>
      <c r="L17" s="27"/>
      <c r="M17" s="27"/>
      <c r="N17" s="28"/>
      <c r="O17" s="27"/>
      <c r="P17" s="26"/>
      <c r="Q17" s="26"/>
    </row>
    <row r="18" spans="1:17" x14ac:dyDescent="0.15">
      <c r="A18" s="40">
        <v>14</v>
      </c>
      <c r="B18" s="41">
        <v>23610</v>
      </c>
      <c r="C18" s="41">
        <v>78.105631058859458</v>
      </c>
      <c r="D18" s="41">
        <v>365.37027765323364</v>
      </c>
      <c r="E18" s="73">
        <f t="shared" si="1"/>
        <v>4.6778993102033199</v>
      </c>
      <c r="F18" s="18">
        <f t="shared" ref="F18" si="4">$K$7*EXP(-B18/$K$8)</f>
        <v>402.92781107565702</v>
      </c>
      <c r="G18" s="18">
        <f t="shared" ref="G18" si="5">$O$7*EXP(-B18/$O$8)</f>
        <v>96.353071464895962</v>
      </c>
      <c r="H18" s="1">
        <f t="shared" si="0"/>
        <v>4.1817848144306904</v>
      </c>
      <c r="J18" s="26"/>
      <c r="K18" s="27"/>
      <c r="L18" s="27"/>
      <c r="M18" s="27"/>
      <c r="N18" s="28"/>
      <c r="O18" s="27"/>
      <c r="P18" s="26"/>
      <c r="Q18" s="26"/>
    </row>
    <row r="19" spans="1:17" x14ac:dyDescent="0.15">
      <c r="A19" s="40">
        <v>15</v>
      </c>
      <c r="B19" s="41">
        <v>26559.999999999996</v>
      </c>
      <c r="C19" s="41">
        <v>67.9315</v>
      </c>
      <c r="D19" s="41">
        <v>487.87692083199994</v>
      </c>
      <c r="E19" s="73">
        <f t="shared" si="1"/>
        <v>7.1818953038281199</v>
      </c>
      <c r="F19" s="18">
        <f t="shared" ref="F19:F27" si="6">$K$7*EXP(-B19/$K$8)</f>
        <v>372.83122528266819</v>
      </c>
      <c r="G19" s="18">
        <f t="shared" ref="G19:G27" si="7">$O$7*EXP(-B19/$O$8)</f>
        <v>90.723388540882382</v>
      </c>
      <c r="H19" s="1">
        <f t="shared" si="0"/>
        <v>4.109538138719989</v>
      </c>
      <c r="J19" s="26"/>
      <c r="K19" s="27"/>
      <c r="L19" s="27"/>
      <c r="M19" s="27"/>
      <c r="N19" s="28"/>
      <c r="O19" s="27"/>
      <c r="P19" s="26"/>
      <c r="Q19" s="26"/>
    </row>
    <row r="20" spans="1:17" x14ac:dyDescent="0.15">
      <c r="A20" s="40">
        <v>16</v>
      </c>
      <c r="B20" s="41">
        <v>29320</v>
      </c>
      <c r="C20" s="41">
        <v>72.028000000000006</v>
      </c>
      <c r="D20" s="41">
        <v>293.89917990290007</v>
      </c>
      <c r="E20" s="73">
        <f t="shared" si="1"/>
        <v>4.0803462528863781</v>
      </c>
      <c r="F20" s="18">
        <f t="shared" si="6"/>
        <v>346.7119289286959</v>
      </c>
      <c r="G20" s="18">
        <f t="shared" si="7"/>
        <v>85.754508361709952</v>
      </c>
      <c r="H20" s="1">
        <f t="shared" si="0"/>
        <v>4.0430752336224165</v>
      </c>
      <c r="J20" s="26"/>
      <c r="K20" s="27"/>
      <c r="L20" s="27"/>
      <c r="M20" s="27"/>
      <c r="N20" s="28"/>
      <c r="O20" s="27"/>
      <c r="P20" s="26"/>
      <c r="Q20" s="26"/>
    </row>
    <row r="21" spans="1:17" x14ac:dyDescent="0.15">
      <c r="A21" s="40">
        <v>17</v>
      </c>
      <c r="B21" s="41">
        <v>30930</v>
      </c>
      <c r="C21" s="41">
        <v>52.697672238015478</v>
      </c>
      <c r="D21" s="41">
        <v>281.11332789713936</v>
      </c>
      <c r="E21" s="73">
        <f t="shared" si="1"/>
        <v>5.3344543688278421</v>
      </c>
      <c r="F21" s="18">
        <f t="shared" si="6"/>
        <v>332.32913160827098</v>
      </c>
      <c r="G21" s="18">
        <f t="shared" si="7"/>
        <v>82.982647315735292</v>
      </c>
      <c r="H21" s="1">
        <f t="shared" si="0"/>
        <v>4.004802719101181</v>
      </c>
      <c r="J21" s="26"/>
      <c r="K21" s="27"/>
      <c r="L21" s="27"/>
      <c r="M21" s="27"/>
      <c r="N21" s="28"/>
      <c r="O21" s="27"/>
      <c r="P21" s="26"/>
      <c r="Q21" s="26"/>
    </row>
    <row r="22" spans="1:17" x14ac:dyDescent="0.15">
      <c r="A22" s="40">
        <v>18</v>
      </c>
      <c r="B22" s="41">
        <v>33430</v>
      </c>
      <c r="C22" s="41">
        <v>59.247158869677754</v>
      </c>
      <c r="D22" s="41">
        <v>249.25545769588445</v>
      </c>
      <c r="E22" s="73">
        <f t="shared" si="1"/>
        <v>4.207044902256933</v>
      </c>
      <c r="F22" s="18">
        <f t="shared" si="6"/>
        <v>311.16905958220605</v>
      </c>
      <c r="G22" s="18">
        <f t="shared" si="7"/>
        <v>78.855030465700779</v>
      </c>
      <c r="H22" s="1">
        <f t="shared" si="0"/>
        <v>3.9460901574003433</v>
      </c>
      <c r="J22" s="26"/>
      <c r="K22" s="27"/>
      <c r="L22" s="27"/>
      <c r="M22" s="27"/>
      <c r="N22" s="28"/>
      <c r="O22" s="27"/>
      <c r="P22" s="26"/>
      <c r="Q22" s="26"/>
    </row>
    <row r="23" spans="1:17" x14ac:dyDescent="0.15">
      <c r="A23" s="40">
        <v>19</v>
      </c>
      <c r="B23" s="41">
        <v>36129.999999999993</v>
      </c>
      <c r="C23" s="41">
        <v>71.007729948284009</v>
      </c>
      <c r="D23" s="41">
        <v>370.76253220692081</v>
      </c>
      <c r="E23" s="73">
        <f t="shared" si="1"/>
        <v>5.2214390246942513</v>
      </c>
      <c r="F23" s="18">
        <f t="shared" si="6"/>
        <v>289.82686656296727</v>
      </c>
      <c r="G23" s="18">
        <f t="shared" si="7"/>
        <v>74.627499737675421</v>
      </c>
      <c r="H23" s="1">
        <f t="shared" si="0"/>
        <v>3.8836470145957365</v>
      </c>
      <c r="J23" s="26"/>
      <c r="K23" s="27"/>
      <c r="L23" s="27"/>
      <c r="M23" s="27"/>
      <c r="N23" s="28"/>
      <c r="O23" s="27"/>
      <c r="P23" s="26"/>
      <c r="Q23" s="26"/>
    </row>
    <row r="24" spans="1:17" x14ac:dyDescent="0.15">
      <c r="A24" s="40">
        <v>20</v>
      </c>
      <c r="B24" s="41">
        <v>39050</v>
      </c>
      <c r="C24" s="41">
        <v>62.020679883564853</v>
      </c>
      <c r="D24" s="41">
        <v>263.83296194492766</v>
      </c>
      <c r="E24" s="73">
        <f t="shared" si="1"/>
        <v>4.2539514632899404</v>
      </c>
      <c r="F24" s="18">
        <f t="shared" si="6"/>
        <v>268.39012909661244</v>
      </c>
      <c r="G24" s="18">
        <f t="shared" si="7"/>
        <v>70.310224677951155</v>
      </c>
      <c r="H24" s="1">
        <f t="shared" si="0"/>
        <v>3.8172275842659609</v>
      </c>
      <c r="J24" s="26"/>
      <c r="K24" s="27"/>
      <c r="L24" s="27"/>
      <c r="M24" s="27"/>
      <c r="N24" s="28"/>
      <c r="O24" s="27"/>
      <c r="P24" s="26"/>
      <c r="Q24" s="26"/>
    </row>
    <row r="25" spans="1:17" x14ac:dyDescent="0.15">
      <c r="A25" s="40">
        <v>21</v>
      </c>
      <c r="B25" s="41">
        <v>42410</v>
      </c>
      <c r="C25" s="41">
        <v>60.166931726479262</v>
      </c>
      <c r="D25" s="41">
        <v>207.73949443198856</v>
      </c>
      <c r="E25" s="73">
        <f t="shared" si="1"/>
        <v>3.4527187687811427</v>
      </c>
      <c r="F25" s="18">
        <f t="shared" si="6"/>
        <v>245.67771489644016</v>
      </c>
      <c r="G25" s="18">
        <f t="shared" si="7"/>
        <v>65.650538491022317</v>
      </c>
      <c r="H25" s="1">
        <f t="shared" si="0"/>
        <v>3.7422041089584739</v>
      </c>
      <c r="J25" s="26"/>
      <c r="K25" s="27"/>
      <c r="L25" s="27"/>
      <c r="M25" s="27"/>
      <c r="N25" s="28"/>
      <c r="O25" s="27"/>
      <c r="P25" s="26"/>
      <c r="Q25" s="26"/>
    </row>
    <row r="26" spans="1:17" x14ac:dyDescent="0.15">
      <c r="A26" s="40">
        <v>22</v>
      </c>
      <c r="B26" s="41">
        <v>46449.999999999993</v>
      </c>
      <c r="C26" s="41">
        <v>51.42710023025959</v>
      </c>
      <c r="D26" s="41">
        <v>238.43236122483768</v>
      </c>
      <c r="E26" s="73">
        <f t="shared" si="1"/>
        <v>4.6363174310291875</v>
      </c>
      <c r="F26" s="18">
        <f t="shared" si="6"/>
        <v>220.89882372204204</v>
      </c>
      <c r="G26" s="18">
        <f t="shared" si="7"/>
        <v>60.454851096487033</v>
      </c>
      <c r="H26" s="1">
        <f t="shared" si="0"/>
        <v>3.6539470318020224</v>
      </c>
      <c r="J26" s="26"/>
      <c r="K26" s="27"/>
      <c r="L26" s="27"/>
      <c r="M26" s="27"/>
      <c r="N26" s="28"/>
      <c r="O26" s="27"/>
      <c r="P26" s="26"/>
      <c r="Q26" s="26"/>
    </row>
    <row r="27" spans="1:17" x14ac:dyDescent="0.15">
      <c r="A27" s="40">
        <v>23</v>
      </c>
      <c r="B27" s="41">
        <v>49039.999999999993</v>
      </c>
      <c r="C27" s="41">
        <v>33.271842888566248</v>
      </c>
      <c r="D27" s="41">
        <v>177.07244608641184</v>
      </c>
      <c r="E27" s="73">
        <f t="shared" si="1"/>
        <v>5.3219909302728219</v>
      </c>
      <c r="F27" s="18">
        <f t="shared" si="6"/>
        <v>206.34445638726811</v>
      </c>
      <c r="G27" s="18">
        <f t="shared" si="7"/>
        <v>57.342363618634785</v>
      </c>
      <c r="H27" s="1">
        <f t="shared" si="0"/>
        <v>3.5984644400010657</v>
      </c>
      <c r="J27" s="26"/>
      <c r="K27" s="27"/>
      <c r="L27" s="27"/>
      <c r="M27" s="27"/>
      <c r="N27" s="28"/>
      <c r="O27" s="27"/>
      <c r="P27" s="26"/>
      <c r="Q27" s="26"/>
    </row>
    <row r="28" spans="1:17" x14ac:dyDescent="0.15">
      <c r="A28" s="40">
        <v>24</v>
      </c>
      <c r="B28" s="41">
        <v>51410</v>
      </c>
      <c r="C28" s="41">
        <v>91.990707659534365</v>
      </c>
      <c r="D28" s="41">
        <v>236.49578463316826</v>
      </c>
      <c r="E28" s="73">
        <f t="shared" si="1"/>
        <v>2.5708660216905797</v>
      </c>
      <c r="F28" s="18">
        <f t="shared" ref="F28:F31" si="8">$K$7*EXP(-B28/$K$8)</f>
        <v>193.86818506291573</v>
      </c>
      <c r="G28" s="18">
        <f t="shared" ref="G28:G31" si="9">$O$7*EXP(-B28/$O$8)</f>
        <v>54.634870556586101</v>
      </c>
      <c r="H28" s="1">
        <f t="shared" si="0"/>
        <v>3.5484331359790398</v>
      </c>
      <c r="J28" s="26"/>
      <c r="K28" s="27"/>
      <c r="L28" s="27"/>
      <c r="M28" s="27"/>
      <c r="N28" s="28"/>
      <c r="O28" s="27"/>
      <c r="P28" s="26"/>
      <c r="Q28" s="26"/>
    </row>
    <row r="29" spans="1:17" x14ac:dyDescent="0.15">
      <c r="A29" s="40">
        <v>25</v>
      </c>
      <c r="B29" s="41">
        <v>54610</v>
      </c>
      <c r="C29" s="41">
        <v>39.813346612003187</v>
      </c>
      <c r="D29" s="41">
        <v>119.35818766919972</v>
      </c>
      <c r="E29" s="73">
        <f t="shared" si="1"/>
        <v>2.9979441023230846</v>
      </c>
      <c r="F29" s="18">
        <f t="shared" si="8"/>
        <v>178.21094686565152</v>
      </c>
      <c r="G29" s="18">
        <f t="shared" si="9"/>
        <v>51.1808895468142</v>
      </c>
      <c r="H29" s="1">
        <f t="shared" si="0"/>
        <v>3.4819822094464636</v>
      </c>
      <c r="J29" s="26"/>
      <c r="K29" s="27"/>
      <c r="L29" s="27"/>
      <c r="M29" s="27"/>
      <c r="N29" s="28"/>
      <c r="O29" s="27"/>
      <c r="P29" s="26"/>
      <c r="Q29" s="26"/>
    </row>
    <row r="30" spans="1:17" x14ac:dyDescent="0.15">
      <c r="A30" s="40">
        <v>26</v>
      </c>
      <c r="B30" s="41">
        <v>57849.999999999993</v>
      </c>
      <c r="C30" s="41">
        <v>69.235893410102534</v>
      </c>
      <c r="D30" s="41">
        <v>254.72474831389147</v>
      </c>
      <c r="E30" s="73">
        <f t="shared" si="1"/>
        <v>3.6790851647582463</v>
      </c>
      <c r="F30" s="18">
        <f t="shared" si="8"/>
        <v>163.64587354044761</v>
      </c>
      <c r="G30" s="18">
        <f t="shared" si="9"/>
        <v>47.906143949069225</v>
      </c>
      <c r="H30" s="1">
        <f t="shared" si="0"/>
        <v>3.4159683925808251</v>
      </c>
      <c r="J30" s="26"/>
      <c r="K30" s="27"/>
      <c r="L30" s="27"/>
      <c r="M30" s="27"/>
      <c r="N30" s="28"/>
      <c r="O30" s="27"/>
      <c r="P30" s="26"/>
      <c r="Q30" s="26"/>
    </row>
    <row r="31" spans="1:17" ht="15" thickBot="1" x14ac:dyDescent="0.2">
      <c r="A31" s="47">
        <v>27</v>
      </c>
      <c r="B31" s="48">
        <v>60849.999999999993</v>
      </c>
      <c r="C31" s="48">
        <v>83.11524523120093</v>
      </c>
      <c r="D31" s="48">
        <v>137.12242796799904</v>
      </c>
      <c r="E31" s="73">
        <f t="shared" si="1"/>
        <v>1.6497867218771576</v>
      </c>
      <c r="F31" s="18">
        <f t="shared" si="8"/>
        <v>151.22327953259401</v>
      </c>
      <c r="G31" s="18">
        <f t="shared" si="9"/>
        <v>45.061096663418347</v>
      </c>
      <c r="H31" s="1">
        <f t="shared" si="0"/>
        <v>3.3559609226146643</v>
      </c>
      <c r="J31" s="26"/>
      <c r="K31" s="27"/>
      <c r="L31" s="27"/>
      <c r="M31" s="27"/>
      <c r="N31" s="28"/>
      <c r="O31" s="27"/>
      <c r="P31" s="26"/>
      <c r="Q31" s="26"/>
    </row>
    <row r="32" spans="1:17" x14ac:dyDescent="0.15">
      <c r="C32" s="2" t="s">
        <v>16</v>
      </c>
      <c r="E32" s="24">
        <f>AVERAGE(E6:E31)</f>
        <v>4.2099008161577043</v>
      </c>
      <c r="G32" s="2" t="s">
        <v>17</v>
      </c>
      <c r="H32" s="24">
        <f>AVERAGE(H4:H31)</f>
        <v>3.8960060047585072</v>
      </c>
      <c r="J32" s="26"/>
      <c r="K32" s="27"/>
      <c r="L32" s="27"/>
      <c r="M32" s="27"/>
      <c r="N32" s="28"/>
      <c r="O32" s="27"/>
      <c r="P32" s="26"/>
      <c r="Q32" s="26"/>
    </row>
    <row r="33" spans="1:8" x14ac:dyDescent="0.15">
      <c r="H33" s="24">
        <f>AVERAGE(H8:H31)</f>
        <v>4.0843830928587241</v>
      </c>
    </row>
    <row r="36" spans="1:8" ht="31" x14ac:dyDescent="0.15">
      <c r="A36" s="119" t="s">
        <v>0</v>
      </c>
      <c r="B36" s="120" t="s">
        <v>22</v>
      </c>
      <c r="C36" s="120" t="s">
        <v>23</v>
      </c>
      <c r="D36" s="120" t="s">
        <v>98</v>
      </c>
      <c r="E36" s="120" t="s">
        <v>25</v>
      </c>
    </row>
    <row r="37" spans="1:8" x14ac:dyDescent="0.15">
      <c r="A37" s="117" t="s">
        <v>37</v>
      </c>
      <c r="B37" s="80">
        <v>0</v>
      </c>
      <c r="C37" s="80">
        <v>637.45076943523611</v>
      </c>
      <c r="D37" s="80">
        <v>1491.6762647440178</v>
      </c>
      <c r="E37" s="122">
        <f>D37/C37</f>
        <v>2.3400650470084177</v>
      </c>
    </row>
    <row r="38" spans="1:8" x14ac:dyDescent="0.15">
      <c r="A38" s="117" t="s">
        <v>38</v>
      </c>
      <c r="B38" s="80">
        <v>789.99999999999204</v>
      </c>
      <c r="C38" s="80">
        <v>779.41277867759425</v>
      </c>
      <c r="D38" s="80">
        <v>1690.9170098280524</v>
      </c>
      <c r="E38" s="122">
        <f>D38/C38</f>
        <v>2.1694756053358266</v>
      </c>
    </row>
    <row r="39" spans="1:8" x14ac:dyDescent="0.15">
      <c r="A39" s="117" t="s">
        <v>39</v>
      </c>
      <c r="B39" s="80">
        <v>1734.9999999999995</v>
      </c>
      <c r="C39" s="80">
        <v>429.02241075096441</v>
      </c>
      <c r="D39" s="80">
        <v>1115.5193257703602</v>
      </c>
      <c r="E39" s="122">
        <f>D39/C39</f>
        <v>2.6001423184810926</v>
      </c>
    </row>
    <row r="40" spans="1:8" x14ac:dyDescent="0.15">
      <c r="A40" s="117" t="s">
        <v>41</v>
      </c>
      <c r="B40" s="80">
        <v>2834.9999999999936</v>
      </c>
      <c r="C40" s="80">
        <v>161.14758748083418</v>
      </c>
      <c r="D40" s="80">
        <v>893.66477695539197</v>
      </c>
      <c r="E40" s="122">
        <f>D40/C40</f>
        <v>5.5456292639917955</v>
      </c>
    </row>
    <row r="41" spans="1:8" x14ac:dyDescent="0.15">
      <c r="A41" s="117" t="s">
        <v>42</v>
      </c>
      <c r="B41" s="80">
        <v>4935.0000000000018</v>
      </c>
      <c r="C41" s="80">
        <v>202.61799999999999</v>
      </c>
      <c r="D41" s="80">
        <v>914.36864196549993</v>
      </c>
      <c r="E41" s="122">
        <f t="shared" ref="E41:E63" si="10">D41/C41</f>
        <v>4.512771036953775</v>
      </c>
    </row>
    <row r="42" spans="1:8" x14ac:dyDescent="0.15">
      <c r="A42" s="117" t="s">
        <v>43</v>
      </c>
      <c r="B42" s="80">
        <v>5894.9999999999964</v>
      </c>
      <c r="C42" s="123">
        <v>117.85639918434615</v>
      </c>
      <c r="D42" s="80">
        <v>332.00675097011367</v>
      </c>
      <c r="E42" s="122">
        <f t="shared" si="10"/>
        <v>2.8170447533426022</v>
      </c>
    </row>
    <row r="43" spans="1:8" x14ac:dyDescent="0.15">
      <c r="A43" s="117" t="s">
        <v>44</v>
      </c>
      <c r="B43" s="80">
        <v>6869.99999999999</v>
      </c>
      <c r="C43" s="80">
        <v>234.39290844684638</v>
      </c>
      <c r="D43" s="80">
        <v>588.32464069007904</v>
      </c>
      <c r="E43" s="122">
        <f t="shared" si="10"/>
        <v>2.5099933465926263</v>
      </c>
    </row>
    <row r="44" spans="1:8" x14ac:dyDescent="0.15">
      <c r="A44" s="117" t="s">
        <v>45</v>
      </c>
      <c r="B44" s="80">
        <v>7980.0000000000036</v>
      </c>
      <c r="C44" s="80">
        <v>153.26776613293009</v>
      </c>
      <c r="D44" s="80">
        <v>720.25135295841915</v>
      </c>
      <c r="E44" s="122">
        <f t="shared" si="10"/>
        <v>4.69930091062814</v>
      </c>
    </row>
    <row r="45" spans="1:8" x14ac:dyDescent="0.15">
      <c r="A45" s="117" t="s">
        <v>46</v>
      </c>
      <c r="B45" s="80">
        <v>9280.0000000000018</v>
      </c>
      <c r="C45" s="80">
        <v>138.04453522496985</v>
      </c>
      <c r="D45" s="80">
        <v>706.35205581641765</v>
      </c>
      <c r="E45" s="122">
        <f t="shared" si="10"/>
        <v>5.1168418558929734</v>
      </c>
    </row>
    <row r="46" spans="1:8" x14ac:dyDescent="0.15">
      <c r="A46" s="117" t="s">
        <v>47</v>
      </c>
      <c r="B46" s="80">
        <v>10559.999999999995</v>
      </c>
      <c r="C46" s="80">
        <v>145.81117315498039</v>
      </c>
      <c r="D46" s="80">
        <v>621.09903648048987</v>
      </c>
      <c r="E46" s="122">
        <f t="shared" si="10"/>
        <v>4.2596120931029988</v>
      </c>
    </row>
    <row r="47" spans="1:8" x14ac:dyDescent="0.15">
      <c r="A47" s="117" t="s">
        <v>48</v>
      </c>
      <c r="B47" s="80">
        <v>14519.999999999996</v>
      </c>
      <c r="C47" s="80">
        <v>130.73232904404134</v>
      </c>
      <c r="D47" s="80">
        <v>592.90242072923195</v>
      </c>
      <c r="E47" s="122">
        <f t="shared" si="10"/>
        <v>4.5352394856324629</v>
      </c>
    </row>
    <row r="48" spans="1:8" x14ac:dyDescent="0.15">
      <c r="A48" s="117" t="s">
        <v>49</v>
      </c>
      <c r="B48" s="80">
        <v>17919.999999999996</v>
      </c>
      <c r="C48" s="80">
        <v>112.74299999999999</v>
      </c>
      <c r="D48" s="80">
        <v>528.30448093154996</v>
      </c>
      <c r="E48" s="122">
        <f t="shared" si="10"/>
        <v>4.6859182470889547</v>
      </c>
    </row>
    <row r="49" spans="1:5" x14ac:dyDescent="0.15">
      <c r="A49" s="117" t="s">
        <v>50</v>
      </c>
      <c r="B49" s="80">
        <v>20419.999999999996</v>
      </c>
      <c r="C49" s="80">
        <v>124.99023585357277</v>
      </c>
      <c r="D49" s="80">
        <v>587.36503115997425</v>
      </c>
      <c r="E49" s="122">
        <f t="shared" si="10"/>
        <v>4.6992873255161935</v>
      </c>
    </row>
    <row r="50" spans="1:5" x14ac:dyDescent="0.15">
      <c r="A50" s="117" t="s">
        <v>51</v>
      </c>
      <c r="B50" s="80">
        <v>23610</v>
      </c>
      <c r="C50" s="80">
        <v>78.105631058859458</v>
      </c>
      <c r="D50" s="80">
        <v>365.37027765323364</v>
      </c>
      <c r="E50" s="122">
        <f t="shared" si="10"/>
        <v>4.6778993102033199</v>
      </c>
    </row>
    <row r="51" spans="1:5" x14ac:dyDescent="0.15">
      <c r="A51" s="117" t="s">
        <v>52</v>
      </c>
      <c r="B51" s="80">
        <v>26559.999999999996</v>
      </c>
      <c r="C51" s="80">
        <v>67.9315</v>
      </c>
      <c r="D51" s="80">
        <v>487.87692083199994</v>
      </c>
      <c r="E51" s="122">
        <f t="shared" si="10"/>
        <v>7.1818953038281199</v>
      </c>
    </row>
    <row r="52" spans="1:5" x14ac:dyDescent="0.15">
      <c r="A52" s="117" t="s">
        <v>53</v>
      </c>
      <c r="B52" s="80">
        <v>29320</v>
      </c>
      <c r="C52" s="80">
        <v>72.028000000000006</v>
      </c>
      <c r="D52" s="80">
        <v>293.89917990290007</v>
      </c>
      <c r="E52" s="122">
        <f t="shared" si="10"/>
        <v>4.0803462528863781</v>
      </c>
    </row>
    <row r="53" spans="1:5" x14ac:dyDescent="0.15">
      <c r="A53" s="117" t="s">
        <v>54</v>
      </c>
      <c r="B53" s="80">
        <v>30930</v>
      </c>
      <c r="C53" s="80">
        <v>52.697672238015478</v>
      </c>
      <c r="D53" s="80">
        <v>281.11332789713936</v>
      </c>
      <c r="E53" s="122">
        <f t="shared" si="10"/>
        <v>5.3344543688278421</v>
      </c>
    </row>
    <row r="54" spans="1:5" x14ac:dyDescent="0.15">
      <c r="A54" s="117" t="s">
        <v>55</v>
      </c>
      <c r="B54" s="80">
        <v>33430</v>
      </c>
      <c r="C54" s="80">
        <v>59.247158869677754</v>
      </c>
      <c r="D54" s="80">
        <v>249.25545769588445</v>
      </c>
      <c r="E54" s="122">
        <f t="shared" si="10"/>
        <v>4.207044902256933</v>
      </c>
    </row>
    <row r="55" spans="1:5" x14ac:dyDescent="0.15">
      <c r="A55" s="117" t="s">
        <v>56</v>
      </c>
      <c r="B55" s="80">
        <v>36129.999999999993</v>
      </c>
      <c r="C55" s="80">
        <v>71.007729948284009</v>
      </c>
      <c r="D55" s="80">
        <v>370.76253220692081</v>
      </c>
      <c r="E55" s="122">
        <f t="shared" si="10"/>
        <v>5.2214390246942513</v>
      </c>
    </row>
    <row r="56" spans="1:5" x14ac:dyDescent="0.15">
      <c r="A56" s="117" t="s">
        <v>57</v>
      </c>
      <c r="B56" s="80">
        <v>39050</v>
      </c>
      <c r="C56" s="80">
        <v>62.020679883564853</v>
      </c>
      <c r="D56" s="80">
        <v>263.83296194492766</v>
      </c>
      <c r="E56" s="122">
        <f t="shared" si="10"/>
        <v>4.2539514632899404</v>
      </c>
    </row>
    <row r="57" spans="1:5" x14ac:dyDescent="0.15">
      <c r="A57" s="117" t="s">
        <v>58</v>
      </c>
      <c r="B57" s="80">
        <v>42410</v>
      </c>
      <c r="C57" s="80">
        <v>60.166931726479262</v>
      </c>
      <c r="D57" s="80">
        <v>207.73949443198856</v>
      </c>
      <c r="E57" s="122">
        <f t="shared" si="10"/>
        <v>3.4527187687811427</v>
      </c>
    </row>
    <row r="58" spans="1:5" x14ac:dyDescent="0.15">
      <c r="A58" s="117" t="s">
        <v>59</v>
      </c>
      <c r="B58" s="80">
        <v>46449.999999999993</v>
      </c>
      <c r="C58" s="80">
        <v>51.42710023025959</v>
      </c>
      <c r="D58" s="80">
        <v>238.43236122483768</v>
      </c>
      <c r="E58" s="122">
        <f t="shared" si="10"/>
        <v>4.6363174310291875</v>
      </c>
    </row>
    <row r="59" spans="1:5" x14ac:dyDescent="0.15">
      <c r="A59" s="117" t="s">
        <v>60</v>
      </c>
      <c r="B59" s="80">
        <v>49039.999999999993</v>
      </c>
      <c r="C59" s="80">
        <v>33.271842888566248</v>
      </c>
      <c r="D59" s="80">
        <v>177.07244608641184</v>
      </c>
      <c r="E59" s="122">
        <f t="shared" si="10"/>
        <v>5.3219909302728219</v>
      </c>
    </row>
    <row r="60" spans="1:5" x14ac:dyDescent="0.15">
      <c r="A60" s="117" t="s">
        <v>61</v>
      </c>
      <c r="B60" s="80">
        <v>51410</v>
      </c>
      <c r="C60" s="80">
        <v>91.990707659534365</v>
      </c>
      <c r="D60" s="80">
        <v>236.49578463316826</v>
      </c>
      <c r="E60" s="122">
        <f t="shared" si="10"/>
        <v>2.5708660216905797</v>
      </c>
    </row>
    <row r="61" spans="1:5" x14ac:dyDescent="0.15">
      <c r="A61" s="117" t="s">
        <v>108</v>
      </c>
      <c r="B61" s="80">
        <v>54610</v>
      </c>
      <c r="C61" s="80">
        <v>39.813346612003187</v>
      </c>
      <c r="D61" s="80">
        <v>119.35818766919972</v>
      </c>
      <c r="E61" s="122">
        <f t="shared" si="10"/>
        <v>2.9979441023230846</v>
      </c>
    </row>
    <row r="62" spans="1:5" x14ac:dyDescent="0.15">
      <c r="A62" s="117" t="s">
        <v>109</v>
      </c>
      <c r="B62" s="80">
        <v>57849.999999999993</v>
      </c>
      <c r="C62" s="80">
        <v>69.235893410102534</v>
      </c>
      <c r="D62" s="80">
        <v>254.72474831389147</v>
      </c>
      <c r="E62" s="122">
        <f t="shared" si="10"/>
        <v>3.6790851647582463</v>
      </c>
    </row>
    <row r="63" spans="1:5" x14ac:dyDescent="0.15">
      <c r="A63" s="117" t="s">
        <v>110</v>
      </c>
      <c r="B63" s="80">
        <v>60849.999999999993</v>
      </c>
      <c r="C63" s="80">
        <v>83.11524523120093</v>
      </c>
      <c r="D63" s="80">
        <v>137.12242796799904</v>
      </c>
      <c r="E63" s="122">
        <f t="shared" si="10"/>
        <v>1.6497867218771576</v>
      </c>
    </row>
    <row r="64" spans="1:5" x14ac:dyDescent="0.15">
      <c r="A64" s="117"/>
      <c r="B64" s="117"/>
      <c r="C64" s="117"/>
      <c r="D64" s="117"/>
      <c r="E64" s="117"/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3"/>
  <dimension ref="A1:R73"/>
  <sheetViews>
    <sheetView topLeftCell="H8" workbookViewId="0">
      <selection activeCell="R32" sqref="R32"/>
    </sheetView>
  </sheetViews>
  <sheetFormatPr baseColWidth="10" defaultColWidth="8.83203125" defaultRowHeight="14" x14ac:dyDescent="0.15"/>
  <cols>
    <col min="1" max="1" width="5.83203125" style="25" customWidth="1"/>
    <col min="2" max="2" width="12" style="25" customWidth="1"/>
    <col min="3" max="3" width="8.83203125" style="25"/>
    <col min="4" max="4" width="10.83203125" style="25" customWidth="1"/>
    <col min="5" max="6" width="8.83203125" style="25"/>
    <col min="7" max="7" width="11.1640625" style="25" customWidth="1"/>
    <col min="8" max="8" width="11.5" style="25" customWidth="1"/>
    <col min="9" max="16384" width="8.83203125" style="25"/>
  </cols>
  <sheetData>
    <row r="1" spans="1:18" x14ac:dyDescent="0.15">
      <c r="A1" s="2" t="s">
        <v>32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24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25">
        <v>1</v>
      </c>
      <c r="B4" s="25">
        <v>0</v>
      </c>
      <c r="D4" s="25">
        <v>8859</v>
      </c>
      <c r="F4" s="18">
        <f>$K$5*EXP(-B4/$K$6)</f>
        <v>47500</v>
      </c>
      <c r="G4" s="18">
        <f>$O$5*EXP(-B4/$O$6)</f>
        <v>11700</v>
      </c>
      <c r="H4" s="1">
        <f>F4/G4</f>
        <v>4.0598290598290596</v>
      </c>
      <c r="J4" s="25" t="s">
        <v>4</v>
      </c>
    </row>
    <row r="5" spans="1:18" x14ac:dyDescent="0.15">
      <c r="A5" s="25">
        <v>2</v>
      </c>
      <c r="B5" s="25">
        <v>989</v>
      </c>
      <c r="D5" s="25">
        <v>7332</v>
      </c>
      <c r="F5" s="18">
        <f t="shared" ref="F5:F12" si="0">$K$5*EXP(-B5/$K$6)</f>
        <v>30301.107302820972</v>
      </c>
      <c r="G5" s="18">
        <f t="shared" ref="G5:G12" si="1">$O$5*EXP(-B5/$O$6)</f>
        <v>7463.6411672211661</v>
      </c>
      <c r="H5" s="1">
        <f t="shared" ref="H5:H68" si="2">F5/G5</f>
        <v>4.0598290598290596</v>
      </c>
      <c r="J5" s="19" t="s">
        <v>5</v>
      </c>
      <c r="K5" s="19">
        <v>47500</v>
      </c>
      <c r="L5" s="19" t="s">
        <v>6</v>
      </c>
      <c r="M5" s="3">
        <f>LN(K5/K7)/(-1/K8+1/K6)</f>
        <v>5099.6349924009401</v>
      </c>
      <c r="N5" s="19" t="s">
        <v>7</v>
      </c>
      <c r="O5" s="19">
        <v>11700</v>
      </c>
      <c r="P5" s="19" t="s">
        <v>6</v>
      </c>
      <c r="Q5" s="3">
        <f>LN(O5/O7)/(-1/O8+1/O6)</f>
        <v>5100.5196597162294</v>
      </c>
    </row>
    <row r="6" spans="1:18" x14ac:dyDescent="0.15">
      <c r="A6" s="25">
        <v>3</v>
      </c>
      <c r="B6" s="29">
        <v>1975</v>
      </c>
      <c r="C6" s="25">
        <v>23115</v>
      </c>
      <c r="E6" s="1">
        <v>4.59</v>
      </c>
      <c r="F6" s="18">
        <f t="shared" si="0"/>
        <v>19355.999794482846</v>
      </c>
      <c r="G6" s="18">
        <f t="shared" si="1"/>
        <v>4767.6883704305119</v>
      </c>
      <c r="H6" s="1">
        <f t="shared" si="2"/>
        <v>4.0598290598290596</v>
      </c>
      <c r="J6" s="20" t="s">
        <v>8</v>
      </c>
      <c r="K6" s="20">
        <v>2200</v>
      </c>
      <c r="L6" s="20"/>
      <c r="M6" s="20"/>
      <c r="N6" s="20" t="s">
        <v>9</v>
      </c>
      <c r="O6" s="20">
        <v>2200</v>
      </c>
      <c r="P6" s="20"/>
      <c r="Q6" s="20"/>
      <c r="R6" s="25">
        <f>1/0.0005</f>
        <v>2000</v>
      </c>
    </row>
    <row r="7" spans="1:18" x14ac:dyDescent="0.15">
      <c r="A7" s="97">
        <v>4</v>
      </c>
      <c r="B7" s="25">
        <v>2028</v>
      </c>
      <c r="D7" s="25">
        <v>4925</v>
      </c>
      <c r="F7" s="18">
        <f t="shared" si="0"/>
        <v>18895.268167697035</v>
      </c>
      <c r="G7" s="18">
        <f t="shared" si="1"/>
        <v>4654.202896043269</v>
      </c>
      <c r="H7" s="1">
        <f t="shared" si="2"/>
        <v>4.0598290598290605</v>
      </c>
      <c r="J7" s="20" t="s">
        <v>10</v>
      </c>
      <c r="K7" s="20">
        <v>6433</v>
      </c>
      <c r="L7" s="20"/>
      <c r="M7" s="20"/>
      <c r="N7" s="20" t="s">
        <v>11</v>
      </c>
      <c r="O7" s="20">
        <v>1584</v>
      </c>
      <c r="P7" s="20"/>
      <c r="Q7" s="20"/>
    </row>
    <row r="8" spans="1:18" ht="15" thickBot="1" x14ac:dyDescent="0.2">
      <c r="A8" s="97">
        <v>5</v>
      </c>
      <c r="B8" s="25">
        <v>2976</v>
      </c>
      <c r="D8" s="25">
        <v>2918</v>
      </c>
      <c r="F8" s="18">
        <f t="shared" si="0"/>
        <v>12280.374737215961</v>
      </c>
      <c r="G8" s="18">
        <f t="shared" si="1"/>
        <v>3024.8501984300369</v>
      </c>
      <c r="H8" s="1">
        <f t="shared" si="2"/>
        <v>4.0598290598290596</v>
      </c>
      <c r="J8" s="21" t="s">
        <v>12</v>
      </c>
      <c r="K8" s="21">
        <v>16000</v>
      </c>
      <c r="L8" s="21"/>
      <c r="M8" s="21"/>
      <c r="N8" s="21" t="s">
        <v>13</v>
      </c>
      <c r="O8" s="21">
        <v>16000</v>
      </c>
      <c r="P8" s="21"/>
      <c r="Q8" s="21"/>
      <c r="R8" s="25">
        <v>111111.11109999999</v>
      </c>
    </row>
    <row r="9" spans="1:18" x14ac:dyDescent="0.15">
      <c r="A9" s="97">
        <v>6</v>
      </c>
      <c r="B9" s="25">
        <v>4009.0000000000005</v>
      </c>
      <c r="D9" s="25">
        <v>1463</v>
      </c>
      <c r="F9" s="18">
        <f t="shared" si="0"/>
        <v>7678.7516146252765</v>
      </c>
      <c r="G9" s="18">
        <f t="shared" si="1"/>
        <v>1891.3977661287522</v>
      </c>
      <c r="H9" s="1">
        <f t="shared" si="2"/>
        <v>4.0598290598290596</v>
      </c>
    </row>
    <row r="10" spans="1:18" ht="15" thickBot="1" x14ac:dyDescent="0.2">
      <c r="A10" s="97">
        <v>7</v>
      </c>
      <c r="B10" s="25">
        <v>4960</v>
      </c>
      <c r="D10" s="25">
        <v>982</v>
      </c>
      <c r="F10" s="18">
        <f t="shared" si="0"/>
        <v>4983.7581573175403</v>
      </c>
      <c r="G10" s="18">
        <f t="shared" si="1"/>
        <v>1227.5783250655836</v>
      </c>
      <c r="H10" s="1">
        <f t="shared" si="2"/>
        <v>4.0598290598290596</v>
      </c>
      <c r="J10" s="25" t="s">
        <v>14</v>
      </c>
    </row>
    <row r="11" spans="1:18" ht="18" x14ac:dyDescent="0.25">
      <c r="A11" s="97">
        <v>8</v>
      </c>
      <c r="B11" s="29">
        <v>4999</v>
      </c>
      <c r="C11" s="25">
        <v>5337</v>
      </c>
      <c r="E11" s="1">
        <v>5.29</v>
      </c>
      <c r="F11" s="18">
        <f t="shared" si="0"/>
        <v>4896.1881987962215</v>
      </c>
      <c r="G11" s="18">
        <f t="shared" si="1"/>
        <v>1206.0084615982273</v>
      </c>
      <c r="H11" s="1">
        <f t="shared" si="2"/>
        <v>4.0598290598290596</v>
      </c>
      <c r="J11" s="4" t="s">
        <v>18</v>
      </c>
      <c r="K11" s="5">
        <f>K5</f>
        <v>47500</v>
      </c>
      <c r="L11" s="6" t="s">
        <v>6</v>
      </c>
      <c r="M11" s="3">
        <f>M5</f>
        <v>5099.6349924009401</v>
      </c>
      <c r="N11" s="7" t="s">
        <v>7</v>
      </c>
      <c r="O11" s="5">
        <f>O5</f>
        <v>11700</v>
      </c>
      <c r="P11" s="6" t="s">
        <v>6</v>
      </c>
      <c r="Q11" s="3">
        <f>Q5</f>
        <v>5100.5196597162294</v>
      </c>
    </row>
    <row r="12" spans="1:18" ht="18" x14ac:dyDescent="0.25">
      <c r="A12" s="25" t="s">
        <v>15</v>
      </c>
      <c r="B12" s="30">
        <v>5100</v>
      </c>
      <c r="E12" s="1"/>
      <c r="F12" s="18">
        <f t="shared" si="0"/>
        <v>4676.4903007915</v>
      </c>
      <c r="G12" s="18">
        <f t="shared" si="1"/>
        <v>1151.8934004054852</v>
      </c>
      <c r="H12" s="1">
        <f t="shared" si="2"/>
        <v>4.0598290598290605</v>
      </c>
      <c r="J12" s="8" t="s">
        <v>19</v>
      </c>
      <c r="K12" s="9">
        <f>K6</f>
        <v>2200</v>
      </c>
      <c r="L12" s="10"/>
      <c r="M12" s="11"/>
      <c r="N12" s="12" t="s">
        <v>9</v>
      </c>
      <c r="O12" s="9">
        <f>O6</f>
        <v>2200</v>
      </c>
      <c r="P12" s="10"/>
      <c r="Q12" s="11"/>
    </row>
    <row r="13" spans="1:18" ht="18" x14ac:dyDescent="0.25">
      <c r="A13" s="25">
        <v>9</v>
      </c>
      <c r="B13" s="25">
        <v>5919</v>
      </c>
      <c r="D13" s="25">
        <v>884</v>
      </c>
      <c r="F13" s="18">
        <f t="shared" ref="F13:F70" si="3">$K$7*EXP(-B13/$K$8)</f>
        <v>4443.7716760407948</v>
      </c>
      <c r="G13" s="18">
        <f t="shared" ref="G13:G70" si="4">$O$7*EXP(-B13/$O$8)</f>
        <v>1094.1915645653069</v>
      </c>
      <c r="H13" s="1">
        <f t="shared" si="2"/>
        <v>4.0612373737373737</v>
      </c>
      <c r="J13" s="8" t="s">
        <v>20</v>
      </c>
      <c r="K13" s="9">
        <f>K11*EXP(-M11/K12)</f>
        <v>4677.2662535674708</v>
      </c>
      <c r="L13" s="13"/>
      <c r="M13" s="14"/>
      <c r="N13" s="12" t="s">
        <v>11</v>
      </c>
      <c r="O13" s="9">
        <f>O11*EXP(-Q11/O12)</f>
        <v>1151.6213449933589</v>
      </c>
      <c r="P13" s="13"/>
      <c r="Q13" s="14"/>
    </row>
    <row r="14" spans="1:18" ht="19" thickBot="1" x14ac:dyDescent="0.3">
      <c r="A14" s="25">
        <v>10</v>
      </c>
      <c r="B14" s="25">
        <v>6967</v>
      </c>
      <c r="D14" s="25">
        <v>883</v>
      </c>
      <c r="F14" s="18">
        <f t="shared" si="3"/>
        <v>4162.0323157972416</v>
      </c>
      <c r="G14" s="18">
        <f t="shared" si="4"/>
        <v>1024.818776344292</v>
      </c>
      <c r="H14" s="1">
        <f t="shared" si="2"/>
        <v>4.0612373737373737</v>
      </c>
      <c r="J14" s="15" t="s">
        <v>21</v>
      </c>
      <c r="K14" s="16">
        <f>K8</f>
        <v>16000</v>
      </c>
      <c r="L14" s="16"/>
      <c r="M14" s="16"/>
      <c r="N14" s="17" t="s">
        <v>13</v>
      </c>
      <c r="O14" s="16">
        <f>O8</f>
        <v>16000</v>
      </c>
      <c r="P14" s="15"/>
      <c r="Q14" s="15"/>
    </row>
    <row r="15" spans="1:18" x14ac:dyDescent="0.15">
      <c r="A15" s="97">
        <v>11</v>
      </c>
      <c r="B15" s="29">
        <v>7958</v>
      </c>
      <c r="C15" s="25">
        <v>3360</v>
      </c>
      <c r="E15" s="1">
        <v>4.0199999999999996</v>
      </c>
      <c r="F15" s="18">
        <f t="shared" si="3"/>
        <v>3912.067444463994</v>
      </c>
      <c r="G15" s="18">
        <f t="shared" si="4"/>
        <v>963.26983243136431</v>
      </c>
      <c r="H15" s="1">
        <f t="shared" si="2"/>
        <v>4.0612373737373737</v>
      </c>
    </row>
    <row r="16" spans="1:18" x14ac:dyDescent="0.15">
      <c r="A16" s="97">
        <v>12</v>
      </c>
      <c r="B16" s="25">
        <v>8010.9999999999991</v>
      </c>
      <c r="D16" s="25">
        <v>746</v>
      </c>
      <c r="F16" s="18">
        <f t="shared" si="3"/>
        <v>3899.1301602608642</v>
      </c>
      <c r="G16" s="18">
        <f t="shared" si="4"/>
        <v>960.08428009532236</v>
      </c>
      <c r="H16" s="1">
        <f t="shared" si="2"/>
        <v>4.0612373737373737</v>
      </c>
      <c r="J16" s="26"/>
      <c r="K16" s="27"/>
      <c r="L16" s="27"/>
      <c r="M16" s="27"/>
      <c r="N16" s="28"/>
      <c r="O16" s="27"/>
      <c r="P16" s="26"/>
      <c r="Q16" s="26"/>
    </row>
    <row r="17" spans="1:17" x14ac:dyDescent="0.15">
      <c r="A17" s="97">
        <v>13</v>
      </c>
      <c r="B17" s="25">
        <v>8976</v>
      </c>
      <c r="D17" s="25">
        <v>919</v>
      </c>
      <c r="F17" s="18">
        <f t="shared" si="3"/>
        <v>3670.915156513362</v>
      </c>
      <c r="G17" s="18">
        <f t="shared" si="4"/>
        <v>903.89081422620325</v>
      </c>
      <c r="H17" s="1">
        <f t="shared" si="2"/>
        <v>4.0612373737373737</v>
      </c>
      <c r="J17" s="26"/>
      <c r="K17" s="27"/>
      <c r="L17" s="27"/>
      <c r="M17" s="27"/>
      <c r="N17" s="28"/>
      <c r="O17" s="27"/>
      <c r="P17" s="26"/>
      <c r="Q17" s="26"/>
    </row>
    <row r="18" spans="1:17" x14ac:dyDescent="0.15">
      <c r="A18" s="97">
        <v>14</v>
      </c>
      <c r="B18" s="29">
        <v>9962</v>
      </c>
      <c r="C18" s="25">
        <v>2778</v>
      </c>
      <c r="E18" s="1">
        <v>2.76</v>
      </c>
      <c r="F18" s="18">
        <f t="shared" si="3"/>
        <v>3451.5244134690147</v>
      </c>
      <c r="G18" s="18">
        <f t="shared" si="4"/>
        <v>849.87014937586184</v>
      </c>
      <c r="H18" s="1">
        <f t="shared" si="2"/>
        <v>4.0612373737373737</v>
      </c>
      <c r="J18" s="26"/>
      <c r="K18" s="27"/>
      <c r="L18" s="27"/>
      <c r="M18" s="27"/>
      <c r="N18" s="28"/>
      <c r="O18" s="27"/>
      <c r="P18" s="26"/>
      <c r="Q18" s="26"/>
    </row>
    <row r="19" spans="1:17" x14ac:dyDescent="0.15">
      <c r="A19" s="97">
        <v>15</v>
      </c>
      <c r="B19" s="25">
        <v>10026</v>
      </c>
      <c r="D19" s="25">
        <v>998</v>
      </c>
      <c r="F19" s="18">
        <f t="shared" si="3"/>
        <v>3437.7458912309721</v>
      </c>
      <c r="G19" s="18">
        <f t="shared" si="4"/>
        <v>846.4774586833297</v>
      </c>
      <c r="H19" s="1">
        <f t="shared" si="2"/>
        <v>4.0612373737373737</v>
      </c>
      <c r="J19" s="26"/>
      <c r="K19" s="27"/>
      <c r="L19" s="27"/>
      <c r="M19" s="27"/>
      <c r="N19" s="28"/>
      <c r="O19" s="27"/>
      <c r="P19" s="26"/>
      <c r="Q19" s="26"/>
    </row>
    <row r="20" spans="1:17" x14ac:dyDescent="0.15">
      <c r="A20" s="97">
        <v>16</v>
      </c>
      <c r="B20" s="25">
        <v>10985</v>
      </c>
      <c r="D20" s="25">
        <v>936</v>
      </c>
      <c r="F20" s="18">
        <f t="shared" si="3"/>
        <v>3237.7495088570099</v>
      </c>
      <c r="G20" s="18">
        <f t="shared" si="4"/>
        <v>797.23227452658227</v>
      </c>
      <c r="H20" s="1">
        <f t="shared" si="2"/>
        <v>4.0612373737373737</v>
      </c>
      <c r="J20" s="26"/>
      <c r="K20" s="27"/>
      <c r="L20" s="27"/>
      <c r="M20" s="27"/>
      <c r="N20" s="28"/>
      <c r="O20" s="27"/>
      <c r="P20" s="26"/>
      <c r="Q20" s="26"/>
    </row>
    <row r="21" spans="1:17" x14ac:dyDescent="0.15">
      <c r="A21" s="97">
        <v>17</v>
      </c>
      <c r="B21" s="25">
        <v>12031</v>
      </c>
      <c r="D21" s="25">
        <v>843</v>
      </c>
      <c r="F21" s="18">
        <f t="shared" si="3"/>
        <v>3032.8521864720674</v>
      </c>
      <c r="G21" s="18">
        <f t="shared" si="4"/>
        <v>746.78033007488796</v>
      </c>
      <c r="H21" s="1">
        <f t="shared" si="2"/>
        <v>4.0612373737373746</v>
      </c>
      <c r="J21" s="26"/>
      <c r="K21" s="27"/>
      <c r="L21" s="27"/>
      <c r="M21" s="27"/>
      <c r="N21" s="28"/>
      <c r="O21" s="27"/>
      <c r="P21" s="26"/>
      <c r="Q21" s="26"/>
    </row>
    <row r="22" spans="1:17" x14ac:dyDescent="0.15">
      <c r="A22" s="97">
        <v>18</v>
      </c>
      <c r="B22" s="25">
        <v>12989</v>
      </c>
      <c r="D22" s="25">
        <v>742</v>
      </c>
      <c r="F22" s="18">
        <f t="shared" si="3"/>
        <v>2856.5896762161851</v>
      </c>
      <c r="G22" s="18">
        <f t="shared" si="4"/>
        <v>703.37914614121519</v>
      </c>
      <c r="H22" s="1">
        <f t="shared" si="2"/>
        <v>4.0612373737373737</v>
      </c>
      <c r="J22" s="26"/>
      <c r="K22" s="27"/>
      <c r="L22" s="27"/>
      <c r="M22" s="27"/>
      <c r="N22" s="28"/>
      <c r="O22" s="27"/>
      <c r="P22" s="26"/>
      <c r="Q22" s="26"/>
    </row>
    <row r="23" spans="1:17" x14ac:dyDescent="0.15">
      <c r="A23" s="97">
        <v>19</v>
      </c>
      <c r="B23" s="29">
        <v>13016</v>
      </c>
      <c r="C23" s="25">
        <v>2392</v>
      </c>
      <c r="E23" s="1">
        <v>2.8</v>
      </c>
      <c r="F23" s="18">
        <f t="shared" si="3"/>
        <v>2851.7732461434061</v>
      </c>
      <c r="G23" s="18">
        <f t="shared" si="4"/>
        <v>702.19319476001169</v>
      </c>
      <c r="H23" s="1">
        <f t="shared" si="2"/>
        <v>4.0612373737373737</v>
      </c>
      <c r="J23" s="26"/>
      <c r="K23" s="27"/>
      <c r="L23" s="27"/>
      <c r="M23" s="27"/>
      <c r="N23" s="28"/>
      <c r="O23" s="27"/>
      <c r="P23" s="26"/>
      <c r="Q23" s="26"/>
    </row>
    <row r="24" spans="1:17" x14ac:dyDescent="0.15">
      <c r="A24" s="97">
        <v>20</v>
      </c>
      <c r="B24" s="25">
        <v>13950</v>
      </c>
      <c r="D24" s="25">
        <v>742</v>
      </c>
      <c r="F24" s="18">
        <f t="shared" si="3"/>
        <v>2690.0667096398174</v>
      </c>
      <c r="G24" s="18">
        <f t="shared" si="4"/>
        <v>662.37613369648238</v>
      </c>
      <c r="H24" s="1">
        <f t="shared" si="2"/>
        <v>4.0612373737373737</v>
      </c>
      <c r="J24" s="26"/>
      <c r="K24" s="27"/>
      <c r="L24" s="27"/>
      <c r="M24" s="27"/>
      <c r="N24" s="28"/>
      <c r="O24" s="27"/>
      <c r="P24" s="26"/>
      <c r="Q24" s="26"/>
    </row>
    <row r="25" spans="1:17" x14ac:dyDescent="0.15">
      <c r="A25" s="97">
        <v>21</v>
      </c>
      <c r="B25" s="25">
        <v>14995</v>
      </c>
      <c r="D25" s="25">
        <v>654</v>
      </c>
      <c r="F25" s="18">
        <f t="shared" si="3"/>
        <v>2519.9863691188048</v>
      </c>
      <c r="G25" s="18">
        <f t="shared" si="4"/>
        <v>620.49718773265761</v>
      </c>
      <c r="H25" s="1">
        <f t="shared" si="2"/>
        <v>4.0612373737373737</v>
      </c>
      <c r="J25" s="26"/>
      <c r="K25" s="27"/>
      <c r="L25" s="27"/>
      <c r="M25" s="27"/>
      <c r="N25" s="28"/>
      <c r="O25" s="27"/>
      <c r="P25" s="26"/>
      <c r="Q25" s="26"/>
    </row>
    <row r="26" spans="1:17" x14ac:dyDescent="0.15">
      <c r="A26" s="97">
        <v>22</v>
      </c>
      <c r="B26" s="25">
        <v>15866</v>
      </c>
      <c r="D26" s="25">
        <v>601</v>
      </c>
      <c r="F26" s="18">
        <f t="shared" si="3"/>
        <v>2386.4716842620737</v>
      </c>
      <c r="G26" s="18">
        <f t="shared" si="4"/>
        <v>587.62181686167025</v>
      </c>
      <c r="H26" s="1">
        <f t="shared" si="2"/>
        <v>4.0612373737373737</v>
      </c>
      <c r="J26" s="26"/>
      <c r="K26" s="27"/>
      <c r="L26" s="27"/>
      <c r="M26" s="27"/>
      <c r="N26" s="28"/>
      <c r="O26" s="27"/>
      <c r="P26" s="26"/>
      <c r="Q26" s="26"/>
    </row>
    <row r="27" spans="1:17" x14ac:dyDescent="0.15">
      <c r="A27" s="97">
        <v>23</v>
      </c>
      <c r="B27" s="29">
        <v>16952</v>
      </c>
      <c r="C27" s="25">
        <v>3192</v>
      </c>
      <c r="E27" s="1">
        <v>5.93</v>
      </c>
      <c r="F27" s="18">
        <f t="shared" si="3"/>
        <v>2229.8648816074024</v>
      </c>
      <c r="G27" s="18">
        <f t="shared" si="4"/>
        <v>549.06046517427728</v>
      </c>
      <c r="H27" s="1">
        <f t="shared" si="2"/>
        <v>4.0612373737373737</v>
      </c>
      <c r="J27" s="26"/>
      <c r="K27" s="27"/>
      <c r="L27" s="27"/>
      <c r="M27" s="27"/>
      <c r="N27" s="28"/>
      <c r="O27" s="27"/>
      <c r="P27" s="26"/>
      <c r="Q27" s="26"/>
    </row>
    <row r="28" spans="1:17" x14ac:dyDescent="0.15">
      <c r="A28" s="97">
        <v>24</v>
      </c>
      <c r="B28" s="25">
        <v>16992</v>
      </c>
      <c r="D28" s="25">
        <v>395</v>
      </c>
      <c r="F28" s="18">
        <f t="shared" si="3"/>
        <v>2224.2971819278268</v>
      </c>
      <c r="G28" s="18">
        <f t="shared" si="4"/>
        <v>547.68952839634346</v>
      </c>
      <c r="H28" s="1">
        <f t="shared" si="2"/>
        <v>4.0612373737373737</v>
      </c>
      <c r="J28" s="26"/>
      <c r="K28" s="27"/>
      <c r="L28" s="27"/>
      <c r="M28" s="27"/>
      <c r="N28" s="28"/>
      <c r="O28" s="27"/>
      <c r="P28" s="26"/>
      <c r="Q28" s="26"/>
    </row>
    <row r="29" spans="1:17" x14ac:dyDescent="0.15">
      <c r="A29" s="97">
        <v>25</v>
      </c>
      <c r="B29" s="25">
        <v>17956</v>
      </c>
      <c r="D29" s="25">
        <v>447</v>
      </c>
      <c r="F29" s="18">
        <f t="shared" si="3"/>
        <v>2094.2405724974228</v>
      </c>
      <c r="G29" s="18">
        <f t="shared" si="4"/>
        <v>515.66564073308211</v>
      </c>
      <c r="H29" s="1">
        <f t="shared" si="2"/>
        <v>4.0612373737373746</v>
      </c>
      <c r="J29" s="26"/>
      <c r="K29" s="27"/>
      <c r="L29" s="27"/>
      <c r="M29" s="27"/>
      <c r="N29" s="28"/>
      <c r="O29" s="27"/>
      <c r="P29" s="26"/>
      <c r="Q29" s="26"/>
    </row>
    <row r="30" spans="1:17" x14ac:dyDescent="0.15">
      <c r="A30" s="97">
        <v>26</v>
      </c>
      <c r="B30" s="25">
        <v>19006</v>
      </c>
      <c r="D30" s="25">
        <v>496</v>
      </c>
      <c r="F30" s="18">
        <f t="shared" si="3"/>
        <v>1961.2185562442342</v>
      </c>
      <c r="G30" s="18">
        <f t="shared" si="4"/>
        <v>482.91157983691386</v>
      </c>
      <c r="H30" s="1">
        <f t="shared" si="2"/>
        <v>4.0612373737373737</v>
      </c>
      <c r="J30" s="26"/>
      <c r="K30" s="27"/>
      <c r="L30" s="27"/>
      <c r="M30" s="27"/>
      <c r="N30" s="28"/>
      <c r="O30" s="27"/>
      <c r="P30" s="26"/>
      <c r="Q30" s="26"/>
    </row>
    <row r="31" spans="1:17" x14ac:dyDescent="0.15">
      <c r="A31" s="97">
        <v>27</v>
      </c>
      <c r="B31" s="25">
        <v>19800</v>
      </c>
      <c r="D31" s="25">
        <v>707</v>
      </c>
      <c r="F31" s="18">
        <f t="shared" si="3"/>
        <v>1866.2685180649944</v>
      </c>
      <c r="G31" s="18">
        <f t="shared" si="4"/>
        <v>459.53199636482992</v>
      </c>
      <c r="H31" s="1">
        <f t="shared" si="2"/>
        <v>4.0612373737373737</v>
      </c>
      <c r="J31" s="26"/>
      <c r="K31" s="27"/>
      <c r="L31" s="27"/>
      <c r="M31" s="27"/>
      <c r="N31" s="28"/>
      <c r="O31" s="27"/>
      <c r="P31" s="26"/>
      <c r="Q31" s="26"/>
    </row>
    <row r="32" spans="1:17" x14ac:dyDescent="0.15">
      <c r="A32" s="97">
        <v>28</v>
      </c>
      <c r="B32" s="29">
        <v>19909</v>
      </c>
      <c r="C32" s="25">
        <v>1810</v>
      </c>
      <c r="E32" s="1">
        <v>2.9</v>
      </c>
      <c r="F32" s="18">
        <f t="shared" si="3"/>
        <v>1853.5977725169355</v>
      </c>
      <c r="G32" s="18">
        <f t="shared" si="4"/>
        <v>456.41207394167975</v>
      </c>
      <c r="H32" s="1">
        <f t="shared" si="2"/>
        <v>4.0612373737373737</v>
      </c>
      <c r="J32" s="26"/>
      <c r="K32" s="27"/>
      <c r="L32" s="27"/>
      <c r="M32" s="27"/>
      <c r="N32" s="28"/>
      <c r="O32" s="27"/>
      <c r="P32" s="26"/>
      <c r="Q32" s="26"/>
    </row>
    <row r="33" spans="1:17" x14ac:dyDescent="0.15">
      <c r="A33" s="97">
        <v>29</v>
      </c>
      <c r="B33" s="25">
        <v>20845</v>
      </c>
      <c r="D33" s="25">
        <v>610</v>
      </c>
      <c r="F33" s="18">
        <f t="shared" si="3"/>
        <v>1748.2730854912647</v>
      </c>
      <c r="G33" s="18">
        <f t="shared" si="4"/>
        <v>430.47793679747605</v>
      </c>
      <c r="H33" s="1">
        <f t="shared" si="2"/>
        <v>4.0612373737373737</v>
      </c>
      <c r="J33" s="26"/>
      <c r="K33" s="27"/>
      <c r="L33" s="27"/>
      <c r="M33" s="27"/>
      <c r="N33" s="28"/>
      <c r="O33" s="27"/>
      <c r="P33" s="26"/>
      <c r="Q33" s="26"/>
    </row>
    <row r="34" spans="1:17" x14ac:dyDescent="0.15">
      <c r="A34" s="97">
        <v>30</v>
      </c>
      <c r="B34" s="25">
        <v>21971</v>
      </c>
      <c r="D34" s="25">
        <v>401</v>
      </c>
      <c r="F34" s="18">
        <f t="shared" si="3"/>
        <v>1629.4678553879066</v>
      </c>
      <c r="G34" s="18">
        <f t="shared" si="4"/>
        <v>401.2244804810266</v>
      </c>
      <c r="H34" s="1">
        <f t="shared" si="2"/>
        <v>4.0612373737373737</v>
      </c>
      <c r="J34" s="26"/>
      <c r="K34" s="27"/>
      <c r="L34" s="27"/>
      <c r="M34" s="27"/>
      <c r="N34" s="28"/>
      <c r="O34" s="27"/>
      <c r="P34" s="26"/>
      <c r="Q34" s="26"/>
    </row>
    <row r="35" spans="1:17" x14ac:dyDescent="0.15">
      <c r="A35" s="97">
        <v>31</v>
      </c>
      <c r="B35" s="25">
        <v>22841</v>
      </c>
      <c r="D35" s="25">
        <v>354</v>
      </c>
      <c r="F35" s="18">
        <f t="shared" si="3"/>
        <v>1543.2313424317015</v>
      </c>
      <c r="G35" s="18">
        <f t="shared" si="4"/>
        <v>379.99043158896552</v>
      </c>
      <c r="H35" s="1">
        <f t="shared" si="2"/>
        <v>4.0612373737373737</v>
      </c>
      <c r="J35" s="26"/>
      <c r="K35" s="27"/>
      <c r="L35" s="27"/>
      <c r="M35" s="27"/>
      <c r="N35" s="28"/>
      <c r="O35" s="27"/>
      <c r="P35" s="26"/>
      <c r="Q35" s="26"/>
    </row>
    <row r="36" spans="1:17" x14ac:dyDescent="0.15">
      <c r="A36" s="97">
        <v>32</v>
      </c>
      <c r="B36" s="29">
        <v>22964</v>
      </c>
      <c r="C36" s="25">
        <v>1660</v>
      </c>
      <c r="E36" s="1">
        <v>5.42</v>
      </c>
      <c r="F36" s="18">
        <f t="shared" si="3"/>
        <v>1531.4132355369456</v>
      </c>
      <c r="G36" s="18">
        <f t="shared" si="4"/>
        <v>377.08045470084284</v>
      </c>
      <c r="H36" s="1">
        <f t="shared" si="2"/>
        <v>4.0612373737373737</v>
      </c>
      <c r="J36" s="26"/>
      <c r="K36" s="27"/>
      <c r="L36" s="27"/>
      <c r="M36" s="27"/>
      <c r="N36" s="28"/>
      <c r="O36" s="27"/>
      <c r="P36" s="26"/>
      <c r="Q36" s="26"/>
    </row>
    <row r="37" spans="1:17" x14ac:dyDescent="0.15">
      <c r="A37" s="97">
        <v>33</v>
      </c>
      <c r="B37" s="25">
        <v>23982</v>
      </c>
      <c r="D37" s="25">
        <v>454</v>
      </c>
      <c r="F37" s="18">
        <f t="shared" si="3"/>
        <v>1437.0120497725695</v>
      </c>
      <c r="G37" s="18">
        <f t="shared" si="4"/>
        <v>353.83601536448776</v>
      </c>
      <c r="H37" s="1">
        <f t="shared" si="2"/>
        <v>4.0612373737373746</v>
      </c>
      <c r="J37" s="26"/>
      <c r="K37" s="27"/>
      <c r="L37" s="27"/>
      <c r="M37" s="27"/>
      <c r="N37" s="28"/>
      <c r="O37" s="27"/>
      <c r="P37" s="26"/>
      <c r="Q37" s="26"/>
    </row>
    <row r="38" spans="1:17" x14ac:dyDescent="0.15">
      <c r="A38" s="97">
        <v>34</v>
      </c>
      <c r="B38" s="25">
        <v>24940</v>
      </c>
      <c r="D38" s="25">
        <v>400</v>
      </c>
      <c r="F38" s="18">
        <f t="shared" si="3"/>
        <v>1353.4961592551676</v>
      </c>
      <c r="G38" s="18">
        <f t="shared" si="4"/>
        <v>333.27186635476221</v>
      </c>
      <c r="H38" s="1">
        <f t="shared" si="2"/>
        <v>4.0612373737373746</v>
      </c>
      <c r="J38" s="26"/>
      <c r="K38" s="27"/>
      <c r="L38" s="27"/>
      <c r="M38" s="27"/>
      <c r="N38" s="28"/>
      <c r="O38" s="27"/>
      <c r="P38" s="26"/>
      <c r="Q38" s="26"/>
    </row>
    <row r="39" spans="1:17" x14ac:dyDescent="0.15">
      <c r="A39" s="97">
        <v>35</v>
      </c>
      <c r="B39" s="25">
        <v>25985</v>
      </c>
      <c r="D39" s="25">
        <v>353</v>
      </c>
      <c r="F39" s="18">
        <f t="shared" si="3"/>
        <v>1267.9209254384475</v>
      </c>
      <c r="G39" s="18">
        <f t="shared" si="4"/>
        <v>312.20064447295209</v>
      </c>
      <c r="H39" s="1">
        <f t="shared" si="2"/>
        <v>4.0612373737373737</v>
      </c>
      <c r="J39" s="26"/>
      <c r="K39" s="27"/>
      <c r="L39" s="27"/>
      <c r="M39" s="27"/>
      <c r="N39" s="28"/>
      <c r="O39" s="27"/>
      <c r="P39" s="26"/>
      <c r="Q39" s="26"/>
    </row>
    <row r="40" spans="1:17" x14ac:dyDescent="0.15">
      <c r="A40" s="97">
        <v>36</v>
      </c>
      <c r="B40" s="25">
        <v>26862</v>
      </c>
      <c r="D40" s="25">
        <v>408</v>
      </c>
      <c r="F40" s="18">
        <f t="shared" si="3"/>
        <v>1200.2933586140794</v>
      </c>
      <c r="G40" s="18">
        <f t="shared" si="4"/>
        <v>295.5486833584178</v>
      </c>
      <c r="H40" s="1">
        <f t="shared" si="2"/>
        <v>4.0612373737373737</v>
      </c>
      <c r="J40" s="26"/>
      <c r="K40" s="27"/>
      <c r="L40" s="27"/>
      <c r="M40" s="27"/>
      <c r="N40" s="28"/>
      <c r="O40" s="27"/>
      <c r="P40" s="26"/>
      <c r="Q40" s="26"/>
    </row>
    <row r="41" spans="1:17" x14ac:dyDescent="0.15">
      <c r="A41" s="97">
        <v>37</v>
      </c>
      <c r="B41" s="29">
        <v>26897</v>
      </c>
      <c r="C41" s="25">
        <v>1954</v>
      </c>
      <c r="E41" s="1">
        <v>3.94</v>
      </c>
      <c r="F41" s="18">
        <f t="shared" si="3"/>
        <v>1197.6705865948716</v>
      </c>
      <c r="G41" s="18">
        <f t="shared" si="4"/>
        <v>294.90287722155705</v>
      </c>
      <c r="H41" s="1">
        <f t="shared" si="2"/>
        <v>4.0612373737373737</v>
      </c>
      <c r="J41" s="26"/>
      <c r="K41" s="27"/>
      <c r="L41" s="27"/>
      <c r="M41" s="27"/>
      <c r="N41" s="28"/>
      <c r="O41" s="27"/>
      <c r="P41" s="26"/>
      <c r="Q41" s="26"/>
    </row>
    <row r="42" spans="1:17" x14ac:dyDescent="0.15">
      <c r="A42" s="97">
        <v>38</v>
      </c>
      <c r="B42" s="25">
        <v>27910</v>
      </c>
      <c r="D42" s="25">
        <v>407</v>
      </c>
      <c r="F42" s="18">
        <f t="shared" si="3"/>
        <v>1124.1936155098588</v>
      </c>
      <c r="G42" s="18">
        <f t="shared" si="4"/>
        <v>276.8106151045572</v>
      </c>
      <c r="H42" s="1">
        <f t="shared" si="2"/>
        <v>4.0612373737373737</v>
      </c>
      <c r="J42" s="26"/>
      <c r="K42" s="27"/>
      <c r="L42" s="27"/>
      <c r="M42" s="27"/>
      <c r="N42" s="28"/>
      <c r="O42" s="27"/>
      <c r="P42" s="26"/>
      <c r="Q42" s="26"/>
    </row>
    <row r="43" spans="1:17" x14ac:dyDescent="0.15">
      <c r="A43" s="97">
        <v>39</v>
      </c>
      <c r="B43" s="25">
        <v>28942</v>
      </c>
      <c r="D43" s="25">
        <v>200</v>
      </c>
      <c r="F43" s="18">
        <f t="shared" si="3"/>
        <v>1053.9721139633177</v>
      </c>
      <c r="G43" s="18">
        <f t="shared" si="4"/>
        <v>259.51994847161438</v>
      </c>
      <c r="H43" s="1">
        <f t="shared" si="2"/>
        <v>4.0612373737373737</v>
      </c>
      <c r="J43" s="26"/>
      <c r="K43" s="27"/>
      <c r="L43" s="27"/>
      <c r="M43" s="27"/>
      <c r="N43" s="28"/>
      <c r="O43" s="27"/>
      <c r="P43" s="26"/>
      <c r="Q43" s="26"/>
    </row>
    <row r="44" spans="1:17" x14ac:dyDescent="0.15">
      <c r="A44" s="97">
        <v>40</v>
      </c>
      <c r="B44" s="29">
        <v>29850</v>
      </c>
      <c r="C44" s="25">
        <v>937</v>
      </c>
      <c r="E44" s="1">
        <v>4.18</v>
      </c>
      <c r="F44" s="18">
        <f t="shared" si="3"/>
        <v>995.82473319381609</v>
      </c>
      <c r="G44" s="18">
        <f t="shared" si="4"/>
        <v>245.20229712093965</v>
      </c>
      <c r="H44" s="1">
        <f t="shared" si="2"/>
        <v>4.0612373737373737</v>
      </c>
      <c r="J44" s="26"/>
      <c r="K44" s="27"/>
      <c r="L44" s="27"/>
      <c r="M44" s="27"/>
      <c r="N44" s="28"/>
      <c r="O44" s="27"/>
      <c r="P44" s="26"/>
      <c r="Q44" s="26"/>
    </row>
    <row r="45" spans="1:17" x14ac:dyDescent="0.15">
      <c r="A45" s="97">
        <v>41</v>
      </c>
      <c r="B45" s="25">
        <v>29916</v>
      </c>
      <c r="D45" s="25">
        <v>358</v>
      </c>
      <c r="F45" s="18">
        <f t="shared" si="3"/>
        <v>991.7254168221092</v>
      </c>
      <c r="G45" s="18">
        <f t="shared" si="4"/>
        <v>244.19292091500404</v>
      </c>
      <c r="H45" s="1">
        <f t="shared" si="2"/>
        <v>4.0612373737373737</v>
      </c>
      <c r="J45" s="26"/>
      <c r="K45" s="27"/>
      <c r="L45" s="27"/>
      <c r="M45" s="27"/>
      <c r="N45" s="28"/>
      <c r="O45" s="27"/>
      <c r="P45" s="26"/>
      <c r="Q45" s="26"/>
    </row>
    <row r="46" spans="1:17" x14ac:dyDescent="0.15">
      <c r="A46" s="97">
        <v>42</v>
      </c>
      <c r="B46" s="25">
        <v>30960</v>
      </c>
      <c r="D46" s="25">
        <v>303</v>
      </c>
      <c r="F46" s="18">
        <f t="shared" si="3"/>
        <v>929.08132134184552</v>
      </c>
      <c r="G46" s="18">
        <f t="shared" si="4"/>
        <v>228.76804181649049</v>
      </c>
      <c r="H46" s="1">
        <f t="shared" si="2"/>
        <v>4.0612373737373737</v>
      </c>
    </row>
    <row r="47" spans="1:17" x14ac:dyDescent="0.15">
      <c r="A47" s="97">
        <v>43</v>
      </c>
      <c r="B47" s="25">
        <v>31924</v>
      </c>
      <c r="D47" s="25">
        <v>350</v>
      </c>
      <c r="F47" s="18">
        <f t="shared" si="3"/>
        <v>874.75712063674337</v>
      </c>
      <c r="G47" s="18">
        <f t="shared" si="4"/>
        <v>215.39177352535387</v>
      </c>
      <c r="H47" s="1">
        <f t="shared" si="2"/>
        <v>4.0612373737373737</v>
      </c>
    </row>
    <row r="48" spans="1:17" x14ac:dyDescent="0.15">
      <c r="A48" s="97">
        <v>44</v>
      </c>
      <c r="B48" s="29">
        <v>32904</v>
      </c>
      <c r="C48" s="25">
        <v>842</v>
      </c>
      <c r="E48" s="1">
        <v>2.37</v>
      </c>
      <c r="F48" s="18">
        <f t="shared" si="3"/>
        <v>822.78610601388243</v>
      </c>
      <c r="G48" s="18">
        <f t="shared" si="4"/>
        <v>202.59493112482352</v>
      </c>
      <c r="H48" s="1">
        <f t="shared" si="2"/>
        <v>4.0612373737373737</v>
      </c>
    </row>
    <row r="49" spans="1:8" x14ac:dyDescent="0.15">
      <c r="A49" s="97">
        <v>45</v>
      </c>
      <c r="B49" s="25">
        <v>32965</v>
      </c>
      <c r="D49" s="25">
        <v>256</v>
      </c>
      <c r="F49" s="18">
        <f t="shared" si="3"/>
        <v>819.65520605509334</v>
      </c>
      <c r="G49" s="18">
        <f t="shared" si="4"/>
        <v>201.82400845503932</v>
      </c>
      <c r="H49" s="1">
        <f t="shared" si="2"/>
        <v>4.0612373737373737</v>
      </c>
    </row>
    <row r="50" spans="1:8" x14ac:dyDescent="0.15">
      <c r="A50" s="97">
        <v>46</v>
      </c>
      <c r="B50" s="25">
        <v>33920</v>
      </c>
      <c r="D50" s="25">
        <v>199</v>
      </c>
      <c r="F50" s="18">
        <f t="shared" si="3"/>
        <v>772.16346621420109</v>
      </c>
      <c r="G50" s="18">
        <f t="shared" si="4"/>
        <v>190.13009956214745</v>
      </c>
      <c r="H50" s="1">
        <f t="shared" si="2"/>
        <v>4.0612373737373737</v>
      </c>
    </row>
    <row r="51" spans="1:8" x14ac:dyDescent="0.15">
      <c r="A51" s="97">
        <v>47</v>
      </c>
      <c r="B51" s="25">
        <v>34966</v>
      </c>
      <c r="D51" s="25">
        <v>183</v>
      </c>
      <c r="F51" s="18">
        <f t="shared" si="3"/>
        <v>723.29797299492532</v>
      </c>
      <c r="G51" s="18">
        <f t="shared" si="4"/>
        <v>178.09793086024587</v>
      </c>
      <c r="H51" s="1">
        <f t="shared" si="2"/>
        <v>4.0612373737373737</v>
      </c>
    </row>
    <row r="52" spans="1:8" x14ac:dyDescent="0.15">
      <c r="A52" s="97">
        <v>48</v>
      </c>
      <c r="B52" s="29">
        <v>35870</v>
      </c>
      <c r="C52" s="25">
        <v>695</v>
      </c>
      <c r="E52" s="1">
        <v>3.91</v>
      </c>
      <c r="F52" s="18">
        <f t="shared" si="3"/>
        <v>683.56467258077976</v>
      </c>
      <c r="G52" s="18">
        <f t="shared" si="4"/>
        <v>168.31438541395229</v>
      </c>
      <c r="H52" s="1">
        <f t="shared" si="2"/>
        <v>4.0612373737373737</v>
      </c>
    </row>
    <row r="53" spans="1:8" x14ac:dyDescent="0.15">
      <c r="A53" s="97">
        <v>49</v>
      </c>
      <c r="B53" s="25">
        <v>35926</v>
      </c>
      <c r="D53" s="25">
        <v>179</v>
      </c>
      <c r="F53" s="18">
        <f t="shared" si="3"/>
        <v>681.17637817999832</v>
      </c>
      <c r="G53" s="18">
        <f t="shared" si="4"/>
        <v>167.72631478891921</v>
      </c>
      <c r="H53" s="1">
        <f t="shared" si="2"/>
        <v>4.0612373737373737</v>
      </c>
    </row>
    <row r="54" spans="1:8" x14ac:dyDescent="0.15">
      <c r="A54" s="97">
        <v>50</v>
      </c>
      <c r="B54" s="25">
        <v>36969</v>
      </c>
      <c r="D54" s="25">
        <v>142</v>
      </c>
      <c r="F54" s="18">
        <f t="shared" si="3"/>
        <v>638.18854924189577</v>
      </c>
      <c r="G54" s="18">
        <f t="shared" si="4"/>
        <v>157.14140556492507</v>
      </c>
      <c r="H54" s="1">
        <f t="shared" si="2"/>
        <v>4.0612373737373737</v>
      </c>
    </row>
    <row r="55" spans="1:8" x14ac:dyDescent="0.15">
      <c r="A55" s="97">
        <v>51</v>
      </c>
      <c r="B55" s="25">
        <v>37847</v>
      </c>
      <c r="D55" s="25">
        <v>178</v>
      </c>
      <c r="F55" s="18">
        <f t="shared" si="3"/>
        <v>604.11149266859411</v>
      </c>
      <c r="G55" s="18">
        <f t="shared" si="4"/>
        <v>148.75059915856568</v>
      </c>
      <c r="H55" s="1">
        <f t="shared" si="2"/>
        <v>4.0612373737373737</v>
      </c>
    </row>
    <row r="56" spans="1:8" x14ac:dyDescent="0.15">
      <c r="A56" s="97">
        <v>52</v>
      </c>
      <c r="B56" s="25">
        <v>38896</v>
      </c>
      <c r="D56" s="25">
        <v>182</v>
      </c>
      <c r="F56" s="18">
        <f t="shared" si="3"/>
        <v>565.77488613450566</v>
      </c>
      <c r="G56" s="18">
        <f t="shared" si="4"/>
        <v>139.31096216960313</v>
      </c>
      <c r="H56" s="1">
        <f t="shared" si="2"/>
        <v>4.0612373737373737</v>
      </c>
    </row>
    <row r="57" spans="1:8" x14ac:dyDescent="0.15">
      <c r="A57" s="97">
        <v>53</v>
      </c>
      <c r="B57" s="29">
        <v>38921</v>
      </c>
      <c r="C57" s="25">
        <v>551</v>
      </c>
      <c r="E57" s="1">
        <v>2.73</v>
      </c>
      <c r="F57" s="18">
        <f t="shared" si="3"/>
        <v>564.89155315852258</v>
      </c>
      <c r="G57" s="18">
        <f t="shared" si="4"/>
        <v>139.09345876000307</v>
      </c>
      <c r="H57" s="1">
        <f t="shared" si="2"/>
        <v>4.0612373737373737</v>
      </c>
    </row>
    <row r="58" spans="1:8" x14ac:dyDescent="0.15">
      <c r="A58" s="97">
        <v>54</v>
      </c>
      <c r="B58" s="25">
        <v>40027</v>
      </c>
      <c r="D58" s="25">
        <v>151</v>
      </c>
      <c r="F58" s="18">
        <f t="shared" si="3"/>
        <v>527.16245848772371</v>
      </c>
      <c r="G58" s="18">
        <f t="shared" si="4"/>
        <v>129.80340964473098</v>
      </c>
      <c r="H58" s="1">
        <f t="shared" si="2"/>
        <v>4.0612373737373737</v>
      </c>
    </row>
    <row r="59" spans="1:8" x14ac:dyDescent="0.15">
      <c r="A59" s="97">
        <v>55</v>
      </c>
      <c r="B59" s="25">
        <v>40891</v>
      </c>
      <c r="D59" s="25">
        <v>101</v>
      </c>
      <c r="F59" s="18">
        <f t="shared" si="3"/>
        <v>499.45063851369099</v>
      </c>
      <c r="G59" s="18">
        <f t="shared" si="4"/>
        <v>122.97991783082334</v>
      </c>
      <c r="H59" s="1">
        <f t="shared" si="2"/>
        <v>4.0612373737373737</v>
      </c>
    </row>
    <row r="60" spans="1:8" x14ac:dyDescent="0.15">
      <c r="A60" s="97">
        <v>56</v>
      </c>
      <c r="B60" s="29">
        <v>41976</v>
      </c>
      <c r="C60" s="25">
        <v>505</v>
      </c>
      <c r="E60" s="1">
        <v>3.02</v>
      </c>
      <c r="F60" s="18">
        <f t="shared" si="3"/>
        <v>466.70448895464449</v>
      </c>
      <c r="G60" s="18">
        <f t="shared" si="4"/>
        <v>114.91682115718278</v>
      </c>
      <c r="H60" s="1">
        <f t="shared" si="2"/>
        <v>4.0612373737373737</v>
      </c>
    </row>
    <row r="61" spans="1:8" x14ac:dyDescent="0.15">
      <c r="A61" s="97">
        <v>57</v>
      </c>
      <c r="B61" s="25">
        <v>42026</v>
      </c>
      <c r="D61" s="25">
        <v>99</v>
      </c>
      <c r="F61" s="18">
        <f t="shared" si="3"/>
        <v>465.24831388524512</v>
      </c>
      <c r="G61" s="18">
        <f t="shared" si="4"/>
        <v>114.55826662431654</v>
      </c>
      <c r="H61" s="1">
        <f t="shared" si="2"/>
        <v>4.0612373737373737</v>
      </c>
    </row>
    <row r="62" spans="1:8" x14ac:dyDescent="0.15">
      <c r="A62" s="97">
        <v>58</v>
      </c>
      <c r="B62" s="25">
        <v>43079</v>
      </c>
      <c r="D62" s="25">
        <v>122</v>
      </c>
      <c r="F62" s="18">
        <f t="shared" si="3"/>
        <v>435.61497633886052</v>
      </c>
      <c r="G62" s="18">
        <f t="shared" si="4"/>
        <v>107.26163881870902</v>
      </c>
      <c r="H62" s="1">
        <f t="shared" si="2"/>
        <v>4.0612373737373737</v>
      </c>
    </row>
    <row r="63" spans="1:8" x14ac:dyDescent="0.15">
      <c r="A63" s="97">
        <v>59</v>
      </c>
      <c r="B63" s="25">
        <v>43948</v>
      </c>
      <c r="D63" s="25">
        <v>101</v>
      </c>
      <c r="F63" s="18">
        <f t="shared" si="3"/>
        <v>412.58666117690814</v>
      </c>
      <c r="G63" s="18">
        <f t="shared" si="4"/>
        <v>101.59136814926511</v>
      </c>
      <c r="H63" s="1">
        <f t="shared" si="2"/>
        <v>4.0612373737373737</v>
      </c>
    </row>
    <row r="64" spans="1:8" x14ac:dyDescent="0.15">
      <c r="A64" s="97">
        <v>60</v>
      </c>
      <c r="B64" s="29">
        <v>44937</v>
      </c>
      <c r="C64" s="25">
        <v>353</v>
      </c>
      <c r="E64" s="1">
        <v>3.07</v>
      </c>
      <c r="F64" s="18">
        <f t="shared" si="3"/>
        <v>387.85585831453068</v>
      </c>
      <c r="G64" s="18">
        <f t="shared" si="4"/>
        <v>95.501893295541208</v>
      </c>
      <c r="H64" s="1">
        <f t="shared" si="2"/>
        <v>4.0612373737373737</v>
      </c>
    </row>
    <row r="65" spans="1:8" x14ac:dyDescent="0.15">
      <c r="A65" s="97">
        <v>61</v>
      </c>
      <c r="B65" s="25">
        <v>44998</v>
      </c>
      <c r="D65" s="25">
        <v>112</v>
      </c>
      <c r="F65" s="18">
        <f t="shared" si="3"/>
        <v>386.37997304867935</v>
      </c>
      <c r="G65" s="18">
        <f t="shared" si="4"/>
        <v>95.138485513618548</v>
      </c>
      <c r="H65" s="1">
        <f t="shared" si="2"/>
        <v>4.0612373737373737</v>
      </c>
    </row>
    <row r="66" spans="1:8" x14ac:dyDescent="0.15">
      <c r="A66" s="97">
        <v>62</v>
      </c>
      <c r="B66" s="25">
        <v>46044</v>
      </c>
      <c r="D66" s="25">
        <v>103</v>
      </c>
      <c r="F66" s="18">
        <f t="shared" si="3"/>
        <v>361.92835266103901</v>
      </c>
      <c r="G66" s="18">
        <f t="shared" si="4"/>
        <v>89.117753865239507</v>
      </c>
      <c r="H66" s="1">
        <f t="shared" si="2"/>
        <v>4.0612373737373737</v>
      </c>
    </row>
    <row r="67" spans="1:8" x14ac:dyDescent="0.15">
      <c r="A67" s="97">
        <v>63</v>
      </c>
      <c r="B67" s="25">
        <v>46993</v>
      </c>
      <c r="D67" s="25">
        <v>61</v>
      </c>
      <c r="F67" s="18">
        <f t="shared" si="3"/>
        <v>341.0857020652337</v>
      </c>
      <c r="G67" s="18">
        <f t="shared" si="4"/>
        <v>83.985660200735296</v>
      </c>
      <c r="H67" s="1">
        <f t="shared" si="2"/>
        <v>4.0612373737373737</v>
      </c>
    </row>
    <row r="68" spans="1:8" x14ac:dyDescent="0.15">
      <c r="A68" s="97">
        <v>64</v>
      </c>
      <c r="B68" s="25">
        <v>48041</v>
      </c>
      <c r="D68" s="25">
        <v>60</v>
      </c>
      <c r="F68" s="18">
        <f t="shared" si="3"/>
        <v>319.46054341763642</v>
      </c>
      <c r="G68" s="18">
        <f t="shared" si="4"/>
        <v>78.660889285486718</v>
      </c>
      <c r="H68" s="1">
        <f t="shared" si="2"/>
        <v>4.0612373737373737</v>
      </c>
    </row>
    <row r="69" spans="1:8" x14ac:dyDescent="0.15">
      <c r="A69" s="97">
        <v>65</v>
      </c>
      <c r="B69" s="29">
        <v>48068</v>
      </c>
      <c r="C69" s="25">
        <v>196</v>
      </c>
      <c r="E69" s="1">
        <v>2.4900000000000002</v>
      </c>
      <c r="F69" s="18">
        <f t="shared" si="3"/>
        <v>318.92190835177655</v>
      </c>
      <c r="G69" s="18">
        <f t="shared" si="4"/>
        <v>78.528260971430754</v>
      </c>
      <c r="H69" s="1">
        <f t="shared" ref="H69:H71" si="5">F69/G69</f>
        <v>4.0612373737373737</v>
      </c>
    </row>
    <row r="70" spans="1:8" x14ac:dyDescent="0.15">
      <c r="A70" s="97">
        <v>66</v>
      </c>
      <c r="B70" s="29">
        <v>49054</v>
      </c>
      <c r="C70" s="25">
        <v>592</v>
      </c>
      <c r="E70" s="1">
        <v>3.93</v>
      </c>
      <c r="F70" s="18">
        <f t="shared" si="3"/>
        <v>299.86167092780022</v>
      </c>
      <c r="G70" s="18">
        <f t="shared" si="4"/>
        <v>73.835051569972876</v>
      </c>
      <c r="H70" s="1">
        <f t="shared" si="5"/>
        <v>4.0612373737373737</v>
      </c>
    </row>
    <row r="71" spans="1:8" x14ac:dyDescent="0.15">
      <c r="A71" s="97">
        <v>67</v>
      </c>
      <c r="B71" s="29">
        <v>51038</v>
      </c>
      <c r="C71" s="25">
        <v>199</v>
      </c>
      <c r="E71" s="1">
        <v>2.64</v>
      </c>
      <c r="F71" s="18">
        <f>$K$7*EXP(-B71/$K$8)</f>
        <v>264.89175515103608</v>
      </c>
      <c r="G71" s="18">
        <f>$O$7*EXP(-B71/$O$8)</f>
        <v>65.224396107452378</v>
      </c>
      <c r="H71" s="1">
        <f t="shared" si="5"/>
        <v>4.0612373737373737</v>
      </c>
    </row>
    <row r="72" spans="1:8" x14ac:dyDescent="0.15">
      <c r="D72" s="2" t="s">
        <v>16</v>
      </c>
      <c r="E72" s="24">
        <f>AVERAGE(E6:E47)</f>
        <v>4.1829999999999989</v>
      </c>
      <c r="G72" s="2" t="s">
        <v>17</v>
      </c>
      <c r="H72" s="24">
        <f>AVERAGE(H4:H71)</f>
        <v>4.0610509792495115</v>
      </c>
    </row>
    <row r="73" spans="1:8" x14ac:dyDescent="0.15">
      <c r="H73" s="24">
        <f>AVERAGE(H12:H71)</f>
        <v>4.0612139018389062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24"/>
  <dimension ref="A1:R297"/>
  <sheetViews>
    <sheetView topLeftCell="E15" workbookViewId="0">
      <selection activeCell="N35" sqref="N35"/>
    </sheetView>
  </sheetViews>
  <sheetFormatPr baseColWidth="10" defaultColWidth="8.83203125" defaultRowHeight="14" x14ac:dyDescent="0.15"/>
  <cols>
    <col min="1" max="1" width="8.83203125" style="31"/>
    <col min="2" max="2" width="12.1640625" style="32" customWidth="1"/>
    <col min="3" max="3" width="11" style="32" customWidth="1"/>
    <col min="4" max="4" width="10" style="32" customWidth="1"/>
    <col min="5" max="5" width="10.1640625" style="33" customWidth="1"/>
    <col min="6" max="6" width="12.5" style="31" customWidth="1"/>
    <col min="7" max="7" width="13.5" style="31" customWidth="1"/>
    <col min="8" max="8" width="12.5" style="31" customWidth="1"/>
    <col min="9" max="16384" width="8.83203125" style="31"/>
  </cols>
  <sheetData>
    <row r="1" spans="1:18" ht="20" x14ac:dyDescent="0.2">
      <c r="A1" s="82" t="s">
        <v>90</v>
      </c>
    </row>
    <row r="2" spans="1:18" ht="15" thickBot="1" x14ac:dyDescent="0.2"/>
    <row r="3" spans="1:18" ht="15" customHeight="1" x14ac:dyDescent="0.15">
      <c r="A3" s="126" t="s">
        <v>91</v>
      </c>
      <c r="B3" s="124" t="s">
        <v>92</v>
      </c>
      <c r="C3" s="124" t="s">
        <v>23</v>
      </c>
      <c r="D3" s="124" t="s">
        <v>24</v>
      </c>
      <c r="E3" s="128" t="s">
        <v>25</v>
      </c>
      <c r="F3" s="124" t="s">
        <v>93</v>
      </c>
      <c r="G3" s="124" t="s">
        <v>94</v>
      </c>
      <c r="H3" s="124" t="s">
        <v>95</v>
      </c>
    </row>
    <row r="4" spans="1:18" ht="17.25" customHeight="1" thickBot="1" x14ac:dyDescent="0.2">
      <c r="A4" s="127"/>
      <c r="B4" s="125"/>
      <c r="C4" s="125"/>
      <c r="D4" s="125"/>
      <c r="E4" s="129"/>
      <c r="F4" s="125"/>
      <c r="G4" s="125"/>
      <c r="H4" s="125"/>
    </row>
    <row r="5" spans="1:18" ht="16" thickBot="1" x14ac:dyDescent="0.25">
      <c r="A5" s="8" t="s">
        <v>37</v>
      </c>
      <c r="B5" s="83">
        <v>0</v>
      </c>
      <c r="C5" s="84">
        <v>74519.289999999994</v>
      </c>
      <c r="D5" s="84">
        <v>8071.3879999999999</v>
      </c>
      <c r="E5" s="85">
        <f>C5/D5</f>
        <v>9.2325248148149974</v>
      </c>
      <c r="F5" s="9">
        <f t="shared" ref="F5:F36" si="0">$K$6*EXP(-B5/$K$7)</f>
        <v>67500</v>
      </c>
      <c r="G5" s="9">
        <f t="shared" ref="G5:G36" si="1">$O$6*EXP(-B5/$O$7)</f>
        <v>9000</v>
      </c>
      <c r="H5" s="86">
        <f>F5/G5</f>
        <v>7.5</v>
      </c>
      <c r="J5" s="31" t="s">
        <v>4</v>
      </c>
      <c r="K5" s="32"/>
      <c r="L5" s="32"/>
      <c r="M5" s="32"/>
      <c r="N5" s="33"/>
    </row>
    <row r="6" spans="1:18" ht="18" x14ac:dyDescent="0.25">
      <c r="A6" s="8">
        <v>1</v>
      </c>
      <c r="B6" s="83">
        <v>350</v>
      </c>
      <c r="C6" s="84">
        <v>66651.58</v>
      </c>
      <c r="D6" s="84">
        <v>7832.6210000000001</v>
      </c>
      <c r="E6" s="85">
        <f t="shared" ref="E6:E69" si="2">C6/D6</f>
        <v>8.5094861605074463</v>
      </c>
      <c r="F6" s="9">
        <f t="shared" si="0"/>
        <v>66124.502239713809</v>
      </c>
      <c r="G6" s="9">
        <f t="shared" si="1"/>
        <v>8755.3550791853067</v>
      </c>
      <c r="H6" s="86">
        <f t="shared" ref="H6:H69" si="3">F6/G6</f>
        <v>7.5524637940631356</v>
      </c>
      <c r="J6" s="4" t="s">
        <v>5</v>
      </c>
      <c r="K6" s="5">
        <v>67500</v>
      </c>
      <c r="L6" s="6" t="s">
        <v>6</v>
      </c>
      <c r="M6" s="3">
        <f>LN(K6/K8)/(-1/K9+1/K7)</f>
        <v>30999.577530895542</v>
      </c>
      <c r="N6" s="7" t="s">
        <v>62</v>
      </c>
      <c r="O6" s="5">
        <v>9000</v>
      </c>
      <c r="P6" s="6" t="s">
        <v>6</v>
      </c>
      <c r="Q6" s="3">
        <f>LN(O6/O8)/(-1/O9+1/O7)</f>
        <v>31001.179416579755</v>
      </c>
    </row>
    <row r="7" spans="1:18" ht="18" x14ac:dyDescent="0.25">
      <c r="A7" s="8">
        <v>2</v>
      </c>
      <c r="B7" s="83">
        <v>700</v>
      </c>
      <c r="C7" s="84">
        <v>65217.87</v>
      </c>
      <c r="D7" s="84">
        <v>7819.1390000000001</v>
      </c>
      <c r="E7" s="85">
        <f t="shared" si="2"/>
        <v>8.3407994153832021</v>
      </c>
      <c r="F7" s="9">
        <f t="shared" si="0"/>
        <v>64777.034021480249</v>
      </c>
      <c r="G7" s="9">
        <f t="shared" si="1"/>
        <v>8517.3602847351049</v>
      </c>
      <c r="H7" s="86">
        <f t="shared" si="3"/>
        <v>7.6052945814179393</v>
      </c>
      <c r="J7" s="8" t="s">
        <v>8</v>
      </c>
      <c r="K7" s="9">
        <v>17000</v>
      </c>
      <c r="L7" s="10"/>
      <c r="M7" s="11"/>
      <c r="N7" s="12" t="s">
        <v>63</v>
      </c>
      <c r="O7" s="9">
        <v>12700</v>
      </c>
      <c r="P7" s="10"/>
      <c r="Q7" s="11"/>
      <c r="R7" s="31">
        <f>1/0.00007</f>
        <v>14285.714285714286</v>
      </c>
    </row>
    <row r="8" spans="1:18" ht="18" x14ac:dyDescent="0.25">
      <c r="A8" s="8">
        <v>3</v>
      </c>
      <c r="B8" s="83">
        <v>1050</v>
      </c>
      <c r="C8" s="84">
        <v>63866.61</v>
      </c>
      <c r="D8" s="84">
        <v>7671.0079999999998</v>
      </c>
      <c r="E8" s="85">
        <f t="shared" si="2"/>
        <v>8.3257128658971542</v>
      </c>
      <c r="F8" s="9">
        <f t="shared" si="0"/>
        <v>63457.024166450195</v>
      </c>
      <c r="G8" s="9">
        <f t="shared" si="1"/>
        <v>8285.8348478007447</v>
      </c>
      <c r="H8" s="86">
        <f t="shared" si="3"/>
        <v>7.6584949292458058</v>
      </c>
      <c r="J8" s="8" t="s">
        <v>10</v>
      </c>
      <c r="K8" s="9">
        <v>41948</v>
      </c>
      <c r="L8" s="13"/>
      <c r="M8" s="14"/>
      <c r="N8" s="12" t="s">
        <v>64</v>
      </c>
      <c r="O8" s="9">
        <v>1701</v>
      </c>
      <c r="P8" s="13"/>
      <c r="Q8" s="14"/>
      <c r="R8" s="31">
        <f>1/0.000003</f>
        <v>333333.33333333331</v>
      </c>
    </row>
    <row r="9" spans="1:18" ht="19" thickBot="1" x14ac:dyDescent="0.3">
      <c r="A9" s="8">
        <v>4</v>
      </c>
      <c r="B9" s="83">
        <v>1400</v>
      </c>
      <c r="C9" s="84">
        <v>62673.29</v>
      </c>
      <c r="D9" s="84">
        <v>7366.8119999999999</v>
      </c>
      <c r="E9" s="85">
        <f t="shared" si="2"/>
        <v>8.5075185847012254</v>
      </c>
      <c r="F9" s="9">
        <f t="shared" si="0"/>
        <v>62163.913135111252</v>
      </c>
      <c r="G9" s="9">
        <f t="shared" si="1"/>
        <v>8060.6029133314278</v>
      </c>
      <c r="H9" s="86">
        <f t="shared" si="3"/>
        <v>7.7120674226860109</v>
      </c>
      <c r="J9" s="15" t="s">
        <v>12</v>
      </c>
      <c r="K9" s="16">
        <v>23000</v>
      </c>
      <c r="L9" s="16"/>
      <c r="M9" s="16"/>
      <c r="N9" s="17" t="s">
        <v>65</v>
      </c>
      <c r="O9" s="16">
        <v>40000</v>
      </c>
      <c r="P9" s="15"/>
      <c r="Q9" s="15"/>
      <c r="R9" s="31">
        <f>1/0.00004</f>
        <v>24999.999999999996</v>
      </c>
    </row>
    <row r="10" spans="1:18" ht="15" x14ac:dyDescent="0.2">
      <c r="A10" s="8">
        <v>5</v>
      </c>
      <c r="B10" s="83">
        <v>1750</v>
      </c>
      <c r="C10" s="84">
        <v>61263.199999999997</v>
      </c>
      <c r="D10" s="84">
        <v>7348.3639999999996</v>
      </c>
      <c r="E10" s="85">
        <f t="shared" si="2"/>
        <v>8.3369849397770714</v>
      </c>
      <c r="F10" s="9">
        <f t="shared" si="0"/>
        <v>60897.152790104279</v>
      </c>
      <c r="G10" s="9">
        <f t="shared" si="1"/>
        <v>7841.4934065035777</v>
      </c>
      <c r="H10" s="86">
        <f t="shared" si="3"/>
        <v>7.76601466496132</v>
      </c>
      <c r="J10" s="26"/>
      <c r="K10" s="27"/>
      <c r="L10" s="108"/>
      <c r="M10" s="110"/>
      <c r="N10" s="26"/>
      <c r="O10" s="27"/>
      <c r="P10" s="108"/>
      <c r="Q10" s="110"/>
      <c r="R10" s="26"/>
    </row>
    <row r="11" spans="1:18" ht="16" thickBot="1" x14ac:dyDescent="0.25">
      <c r="A11" s="8">
        <v>6</v>
      </c>
      <c r="B11" s="83">
        <v>2100</v>
      </c>
      <c r="C11" s="84">
        <v>60369.4</v>
      </c>
      <c r="D11" s="84">
        <v>7325.6970000000001</v>
      </c>
      <c r="E11" s="85">
        <f t="shared" si="2"/>
        <v>8.2407721749889458</v>
      </c>
      <c r="F11" s="9">
        <f t="shared" si="0"/>
        <v>59656.206163873248</v>
      </c>
      <c r="G11" s="9">
        <f t="shared" si="1"/>
        <v>7628.3399027810201</v>
      </c>
      <c r="H11" s="86">
        <f t="shared" si="3"/>
        <v>7.8203392775044973</v>
      </c>
      <c r="J11" s="31" t="s">
        <v>14</v>
      </c>
      <c r="K11" s="32"/>
      <c r="L11" s="32"/>
      <c r="M11" s="32"/>
      <c r="N11" s="33"/>
      <c r="R11" s="26"/>
    </row>
    <row r="12" spans="1:18" ht="18" x14ac:dyDescent="0.25">
      <c r="A12" s="8">
        <v>7</v>
      </c>
      <c r="B12" s="83">
        <v>2450</v>
      </c>
      <c r="C12" s="84">
        <v>59001.86</v>
      </c>
      <c r="D12" s="84">
        <v>7248.2809999999999</v>
      </c>
      <c r="E12" s="85">
        <f t="shared" si="2"/>
        <v>8.1401176361678029</v>
      </c>
      <c r="F12" s="9">
        <f t="shared" si="0"/>
        <v>58440.547231049859</v>
      </c>
      <c r="G12" s="9">
        <f t="shared" si="1"/>
        <v>7420.9805015073061</v>
      </c>
      <c r="H12" s="86">
        <f t="shared" si="3"/>
        <v>7.8750439000856769</v>
      </c>
      <c r="J12" s="4" t="s">
        <v>18</v>
      </c>
      <c r="K12" s="5">
        <f>K6</f>
        <v>67500</v>
      </c>
      <c r="L12" s="6" t="s">
        <v>6</v>
      </c>
      <c r="M12" s="3">
        <f>M6</f>
        <v>30999.577530895542</v>
      </c>
      <c r="N12" s="7" t="s">
        <v>7</v>
      </c>
      <c r="O12" s="5">
        <f>O6</f>
        <v>9000</v>
      </c>
      <c r="P12" s="6" t="s">
        <v>6</v>
      </c>
      <c r="Q12" s="3">
        <f>Q6</f>
        <v>31001.179416579755</v>
      </c>
    </row>
    <row r="13" spans="1:18" ht="18" x14ac:dyDescent="0.25">
      <c r="A13" s="8">
        <v>8</v>
      </c>
      <c r="B13" s="83">
        <v>2800</v>
      </c>
      <c r="C13" s="84">
        <v>58803.6</v>
      </c>
      <c r="D13" s="84">
        <v>6979.8879999999999</v>
      </c>
      <c r="E13" s="85">
        <f t="shared" si="2"/>
        <v>8.4247197089695423</v>
      </c>
      <c r="F13" s="9">
        <f t="shared" si="0"/>
        <v>57249.660685476396</v>
      </c>
      <c r="G13" s="9">
        <f t="shared" si="1"/>
        <v>7219.2577029341228</v>
      </c>
      <c r="H13" s="86">
        <f t="shared" si="3"/>
        <v>7.930131190940644</v>
      </c>
      <c r="J13" s="8" t="s">
        <v>19</v>
      </c>
      <c r="K13" s="9">
        <f>K7</f>
        <v>17000</v>
      </c>
      <c r="L13" s="10"/>
      <c r="M13" s="11"/>
      <c r="N13" s="12" t="s">
        <v>9</v>
      </c>
      <c r="O13" s="9">
        <f>O7</f>
        <v>12700</v>
      </c>
      <c r="P13" s="10"/>
      <c r="Q13" s="11"/>
    </row>
    <row r="14" spans="1:18" ht="18" x14ac:dyDescent="0.25">
      <c r="A14" s="8">
        <v>9</v>
      </c>
      <c r="B14" s="83">
        <v>3150</v>
      </c>
      <c r="C14" s="84">
        <v>59097.02</v>
      </c>
      <c r="D14" s="84">
        <v>6884.4129999999996</v>
      </c>
      <c r="E14" s="85">
        <f t="shared" si="2"/>
        <v>8.5841770387685923</v>
      </c>
      <c r="F14" s="9">
        <f t="shared" si="0"/>
        <v>56083.041721772439</v>
      </c>
      <c r="G14" s="9">
        <f t="shared" si="1"/>
        <v>7023.0182885924351</v>
      </c>
      <c r="H14" s="86">
        <f t="shared" si="3"/>
        <v>7.9856038269000003</v>
      </c>
      <c r="J14" s="8" t="s">
        <v>20</v>
      </c>
      <c r="K14" s="9">
        <f>K12*EXP(-M12/K13)</f>
        <v>10898.476809663871</v>
      </c>
      <c r="L14" s="13"/>
      <c r="M14" s="14"/>
      <c r="N14" s="12" t="s">
        <v>11</v>
      </c>
      <c r="O14" s="9">
        <f>O12*EXP(-Q12/O13)</f>
        <v>783.63402536454635</v>
      </c>
      <c r="P14" s="13"/>
      <c r="Q14" s="14"/>
    </row>
    <row r="15" spans="1:18" ht="19" thickBot="1" x14ac:dyDescent="0.3">
      <c r="A15" s="8">
        <v>10</v>
      </c>
      <c r="B15" s="83">
        <v>3500</v>
      </c>
      <c r="C15" s="84">
        <v>57964.13</v>
      </c>
      <c r="D15" s="84">
        <v>6858.9440000000004</v>
      </c>
      <c r="E15" s="85">
        <f t="shared" si="2"/>
        <v>8.4508825265230332</v>
      </c>
      <c r="F15" s="9">
        <f t="shared" si="0"/>
        <v>54940.19582135266</v>
      </c>
      <c r="G15" s="9">
        <f t="shared" si="1"/>
        <v>6832.1132049154521</v>
      </c>
      <c r="H15" s="86">
        <f t="shared" si="3"/>
        <v>8.0414645035192365</v>
      </c>
      <c r="J15" s="15" t="s">
        <v>21</v>
      </c>
      <c r="K15" s="16">
        <f>K9</f>
        <v>23000</v>
      </c>
      <c r="L15" s="16"/>
      <c r="M15" s="16"/>
      <c r="N15" s="17" t="s">
        <v>13</v>
      </c>
      <c r="O15" s="16">
        <f>O9</f>
        <v>40000</v>
      </c>
      <c r="P15" s="15"/>
      <c r="Q15" s="15"/>
    </row>
    <row r="16" spans="1:18" ht="15" x14ac:dyDescent="0.2">
      <c r="A16" s="8">
        <v>11</v>
      </c>
      <c r="B16" s="83">
        <v>3850</v>
      </c>
      <c r="C16" s="84">
        <v>57126.5</v>
      </c>
      <c r="D16" s="84">
        <v>6780.1509999999998</v>
      </c>
      <c r="E16" s="85">
        <f t="shared" si="2"/>
        <v>8.4255498144510348</v>
      </c>
      <c r="F16" s="9">
        <f t="shared" si="0"/>
        <v>53820.63854280518</v>
      </c>
      <c r="G16" s="9">
        <f t="shared" si="1"/>
        <v>6646.397450025057</v>
      </c>
      <c r="H16" s="86">
        <f t="shared" si="3"/>
        <v>8.0977159352097239</v>
      </c>
    </row>
    <row r="17" spans="1:17" ht="15" x14ac:dyDescent="0.2">
      <c r="A17" s="8">
        <v>12</v>
      </c>
      <c r="B17" s="83">
        <v>4200</v>
      </c>
      <c r="C17" s="84">
        <v>56244.29</v>
      </c>
      <c r="D17" s="84">
        <v>6758.902</v>
      </c>
      <c r="E17" s="85">
        <f t="shared" si="2"/>
        <v>8.3215128729488903</v>
      </c>
      <c r="F17" s="9">
        <f t="shared" si="0"/>
        <v>52723.895316541457</v>
      </c>
      <c r="G17" s="9">
        <f t="shared" si="1"/>
        <v>6465.7299635956824</v>
      </c>
      <c r="H17" s="86">
        <f t="shared" si="3"/>
        <v>8.1543608553706068</v>
      </c>
    </row>
    <row r="18" spans="1:17" ht="15" x14ac:dyDescent="0.2">
      <c r="A18" s="8">
        <v>13</v>
      </c>
      <c r="B18" s="83">
        <v>4550</v>
      </c>
      <c r="C18" s="84">
        <v>55857.15</v>
      </c>
      <c r="D18" s="84">
        <v>6964.6450000000004</v>
      </c>
      <c r="E18" s="85">
        <f t="shared" si="2"/>
        <v>8.0201000912465741</v>
      </c>
      <c r="F18" s="9">
        <f t="shared" si="0"/>
        <v>51649.501243630839</v>
      </c>
      <c r="G18" s="9">
        <f t="shared" si="1"/>
        <v>6289.9735197120099</v>
      </c>
      <c r="H18" s="86">
        <f t="shared" si="3"/>
        <v>8.2114020165216282</v>
      </c>
      <c r="J18" s="26"/>
      <c r="K18" s="27"/>
      <c r="L18" s="108"/>
      <c r="M18" s="110"/>
      <c r="N18" s="26"/>
      <c r="O18" s="27"/>
      <c r="P18" s="108"/>
      <c r="Q18" s="110"/>
    </row>
    <row r="19" spans="1:17" ht="15" x14ac:dyDescent="0.2">
      <c r="A19" s="8">
        <v>14</v>
      </c>
      <c r="B19" s="83">
        <v>4900</v>
      </c>
      <c r="C19" s="84">
        <v>54373.63</v>
      </c>
      <c r="D19" s="84">
        <v>6997.1779999999999</v>
      </c>
      <c r="E19" s="85">
        <f t="shared" si="2"/>
        <v>7.7707941687348816</v>
      </c>
      <c r="F19" s="9">
        <f t="shared" si="0"/>
        <v>50597.000898734354</v>
      </c>
      <c r="G19" s="9">
        <f t="shared" si="1"/>
        <v>6118.9946226390693</v>
      </c>
      <c r="H19" s="86">
        <f t="shared" si="3"/>
        <v>8.2688421904368834</v>
      </c>
      <c r="J19" s="26"/>
      <c r="K19" s="27"/>
      <c r="L19" s="27"/>
      <c r="M19" s="27"/>
      <c r="N19" s="26"/>
      <c r="O19" s="27"/>
      <c r="P19" s="26"/>
      <c r="Q19" s="26"/>
    </row>
    <row r="20" spans="1:17" ht="15" x14ac:dyDescent="0.2">
      <c r="A20" s="8">
        <v>15</v>
      </c>
      <c r="B20" s="83">
        <v>5250</v>
      </c>
      <c r="C20" s="84">
        <v>52560.04</v>
      </c>
      <c r="D20" s="84">
        <v>6811.8109999999997</v>
      </c>
      <c r="E20" s="85">
        <f t="shared" si="2"/>
        <v>7.7160156087712952</v>
      </c>
      <c r="F20" s="9">
        <f t="shared" si="0"/>
        <v>49565.948137054242</v>
      </c>
      <c r="G20" s="9">
        <f t="shared" si="1"/>
        <v>5952.6634054256165</v>
      </c>
      <c r="H20" s="86">
        <f t="shared" si="3"/>
        <v>8.3266841682795043</v>
      </c>
      <c r="J20" s="26"/>
      <c r="K20" s="26"/>
      <c r="L20" s="26"/>
      <c r="M20" s="26"/>
      <c r="N20" s="26"/>
      <c r="O20" s="26"/>
      <c r="P20" s="26"/>
      <c r="Q20" s="26"/>
    </row>
    <row r="21" spans="1:17" ht="15" x14ac:dyDescent="0.2">
      <c r="A21" s="8">
        <v>16</v>
      </c>
      <c r="B21" s="83">
        <v>5600</v>
      </c>
      <c r="C21" s="84">
        <v>51278.64</v>
      </c>
      <c r="D21" s="84">
        <v>6825.2079999999996</v>
      </c>
      <c r="E21" s="85">
        <f t="shared" si="2"/>
        <v>7.5131248747290931</v>
      </c>
      <c r="F21" s="9">
        <f t="shared" si="0"/>
        <v>48555.905905217507</v>
      </c>
      <c r="G21" s="9">
        <f t="shared" si="1"/>
        <v>5790.8535312637405</v>
      </c>
      <c r="H21" s="86">
        <f t="shared" si="3"/>
        <v>8.3849307607372925</v>
      </c>
    </row>
    <row r="22" spans="1:17" ht="15" x14ac:dyDescent="0.2">
      <c r="A22" s="8">
        <v>17</v>
      </c>
      <c r="B22" s="83">
        <v>5950</v>
      </c>
      <c r="C22" s="84">
        <v>49383.93</v>
      </c>
      <c r="D22" s="84">
        <v>6787.1970000000001</v>
      </c>
      <c r="E22" s="85">
        <f t="shared" si="2"/>
        <v>7.2760419360157069</v>
      </c>
      <c r="F22" s="9">
        <f t="shared" si="0"/>
        <v>47566.446056013156</v>
      </c>
      <c r="G22" s="9">
        <f t="shared" si="1"/>
        <v>5633.4420975297962</v>
      </c>
      <c r="H22" s="86">
        <f t="shared" si="3"/>
        <v>8.4435847981592875</v>
      </c>
    </row>
    <row r="23" spans="1:17" ht="15" x14ac:dyDescent="0.2">
      <c r="A23" s="8">
        <v>18</v>
      </c>
      <c r="B23" s="83">
        <v>6300</v>
      </c>
      <c r="C23" s="84">
        <v>49334.05</v>
      </c>
      <c r="D23" s="84">
        <v>6841.4390000000003</v>
      </c>
      <c r="E23" s="85">
        <f t="shared" si="2"/>
        <v>7.2110633450068038</v>
      </c>
      <c r="F23" s="9">
        <f t="shared" si="0"/>
        <v>46597.14916690471</v>
      </c>
      <c r="G23" s="9">
        <f t="shared" si="1"/>
        <v>5480.3095424337571</v>
      </c>
      <c r="H23" s="86">
        <f t="shared" si="3"/>
        <v>8.5026491306933227</v>
      </c>
    </row>
    <row r="24" spans="1:17" ht="15" x14ac:dyDescent="0.2">
      <c r="A24" s="8">
        <v>19</v>
      </c>
      <c r="B24" s="83">
        <v>6650</v>
      </c>
      <c r="C24" s="84">
        <v>48309.65</v>
      </c>
      <c r="D24" s="84">
        <v>6851.7889999999998</v>
      </c>
      <c r="E24" s="85">
        <f t="shared" si="2"/>
        <v>7.0506622431017654</v>
      </c>
      <c r="F24" s="9">
        <f t="shared" si="0"/>
        <v>45647.604362241022</v>
      </c>
      <c r="G24" s="9">
        <f t="shared" si="1"/>
        <v>5331.3395542061226</v>
      </c>
      <c r="H24" s="86">
        <f t="shared" si="3"/>
        <v>8.5621266284244957</v>
      </c>
    </row>
    <row r="25" spans="1:17" ht="15" x14ac:dyDescent="0.2">
      <c r="A25" s="8">
        <v>20</v>
      </c>
      <c r="B25" s="83">
        <v>7000</v>
      </c>
      <c r="C25" s="84">
        <v>45944.14</v>
      </c>
      <c r="D25" s="84">
        <v>6985.65</v>
      </c>
      <c r="E25" s="85">
        <f t="shared" si="2"/>
        <v>6.5769312805537066</v>
      </c>
      <c r="F25" s="9">
        <f t="shared" si="0"/>
        <v>44717.409139090021</v>
      </c>
      <c r="G25" s="9">
        <f t="shared" si="1"/>
        <v>5186.4189827533446</v>
      </c>
      <c r="H25" s="86">
        <f t="shared" si="3"/>
        <v>8.6220201815146513</v>
      </c>
    </row>
    <row r="26" spans="1:17" ht="15" x14ac:dyDescent="0.2">
      <c r="A26" s="8">
        <v>21</v>
      </c>
      <c r="B26" s="83">
        <v>7350</v>
      </c>
      <c r="C26" s="84">
        <v>44340.54</v>
      </c>
      <c r="D26" s="84">
        <v>6625.3109999999997</v>
      </c>
      <c r="E26" s="85">
        <f t="shared" si="2"/>
        <v>6.6925975248558149</v>
      </c>
      <c r="F26" s="9">
        <f t="shared" si="0"/>
        <v>43806.16919662158</v>
      </c>
      <c r="G26" s="9">
        <f t="shared" si="1"/>
        <v>5045.4377537147311</v>
      </c>
      <c r="H26" s="86">
        <f t="shared" si="3"/>
        <v>8.6823327003428101</v>
      </c>
    </row>
    <row r="27" spans="1:17" ht="15" x14ac:dyDescent="0.2">
      <c r="A27" s="8">
        <v>22</v>
      </c>
      <c r="B27" s="83">
        <v>7700</v>
      </c>
      <c r="C27" s="84">
        <v>42956.1</v>
      </c>
      <c r="D27" s="84">
        <v>6002.77</v>
      </c>
      <c r="E27" s="85">
        <f t="shared" si="2"/>
        <v>7.1560462919618768</v>
      </c>
      <c r="F27" s="9">
        <f t="shared" si="0"/>
        <v>42913.498268967203</v>
      </c>
      <c r="G27" s="9">
        <f t="shared" si="1"/>
        <v>4908.2887848555083</v>
      </c>
      <c r="H27" s="86">
        <f t="shared" si="3"/>
        <v>8.7430671156465998</v>
      </c>
    </row>
    <row r="28" spans="1:17" ht="15" x14ac:dyDescent="0.2">
      <c r="A28" s="8">
        <v>23</v>
      </c>
      <c r="B28" s="83">
        <v>8050</v>
      </c>
      <c r="C28" s="84">
        <v>40312.65</v>
      </c>
      <c r="D28" s="84">
        <v>5920.8789999999999</v>
      </c>
      <c r="E28" s="85">
        <f t="shared" si="2"/>
        <v>6.8085583238569818</v>
      </c>
      <c r="F28" s="9">
        <f t="shared" si="0"/>
        <v>42039.017961485581</v>
      </c>
      <c r="G28" s="9">
        <f t="shared" si="1"/>
        <v>4774.8679047325495</v>
      </c>
      <c r="H28" s="86">
        <f t="shared" si="3"/>
        <v>8.8042263786646622</v>
      </c>
    </row>
    <row r="29" spans="1:17" ht="15" x14ac:dyDescent="0.2">
      <c r="A29" s="8">
        <v>24</v>
      </c>
      <c r="B29" s="83">
        <v>8400</v>
      </c>
      <c r="C29" s="84">
        <v>37421.26</v>
      </c>
      <c r="D29" s="84">
        <v>6069.3789999999999</v>
      </c>
      <c r="E29" s="85">
        <f t="shared" si="2"/>
        <v>6.165583002808031</v>
      </c>
      <c r="F29" s="9">
        <f t="shared" si="0"/>
        <v>41182.357590364772</v>
      </c>
      <c r="G29" s="9">
        <f t="shared" si="1"/>
        <v>4645.0737735710027</v>
      </c>
      <c r="H29" s="86">
        <f t="shared" si="3"/>
        <v>8.8658134612800623</v>
      </c>
    </row>
    <row r="30" spans="1:17" ht="15" x14ac:dyDescent="0.2">
      <c r="A30" s="8">
        <v>25</v>
      </c>
      <c r="B30" s="83">
        <v>8750</v>
      </c>
      <c r="C30" s="84">
        <v>34503.49</v>
      </c>
      <c r="D30" s="84">
        <v>4276.9610000000002</v>
      </c>
      <c r="E30" s="85">
        <f t="shared" si="2"/>
        <v>8.067291237867261</v>
      </c>
      <c r="F30" s="9">
        <f t="shared" si="0"/>
        <v>40343.154025492899</v>
      </c>
      <c r="G30" s="9">
        <f t="shared" si="1"/>
        <v>4518.8078062917048</v>
      </c>
      <c r="H30" s="86">
        <f t="shared" si="3"/>
        <v>8.9278313561646989</v>
      </c>
    </row>
    <row r="31" spans="1:17" ht="15" x14ac:dyDescent="0.2">
      <c r="A31" s="8">
        <v>26</v>
      </c>
      <c r="B31" s="83">
        <v>9100</v>
      </c>
      <c r="C31" s="84">
        <v>34805.120000000003</v>
      </c>
      <c r="D31" s="84">
        <v>4267.741</v>
      </c>
      <c r="E31" s="85">
        <f t="shared" si="2"/>
        <v>8.155396496647759</v>
      </c>
      <c r="F31" s="9">
        <f t="shared" si="0"/>
        <v>39521.051536530722</v>
      </c>
      <c r="G31" s="9">
        <f t="shared" si="1"/>
        <v>4395.9740976309213</v>
      </c>
      <c r="H31" s="86">
        <f t="shared" si="3"/>
        <v>8.9902830769247277</v>
      </c>
    </row>
    <row r="32" spans="1:17" ht="15" x14ac:dyDescent="0.2">
      <c r="A32" s="8">
        <v>27</v>
      </c>
      <c r="B32" s="83">
        <v>9450</v>
      </c>
      <c r="C32" s="84">
        <v>34081.46</v>
      </c>
      <c r="D32" s="84">
        <v>4306.1639999999998</v>
      </c>
      <c r="E32" s="85">
        <f t="shared" si="2"/>
        <v>7.914575478314342</v>
      </c>
      <c r="F32" s="9">
        <f t="shared" si="0"/>
        <v>38715.70164212105</v>
      </c>
      <c r="G32" s="9">
        <f t="shared" si="1"/>
        <v>4276.4793492955469</v>
      </c>
      <c r="H32" s="86">
        <f t="shared" si="3"/>
        <v>9.0531716582470079</v>
      </c>
    </row>
    <row r="33" spans="1:8" ht="15" x14ac:dyDescent="0.2">
      <c r="A33" s="8">
        <v>28</v>
      </c>
      <c r="B33" s="83">
        <v>9800</v>
      </c>
      <c r="C33" s="84">
        <v>32908.31</v>
      </c>
      <c r="D33" s="84">
        <v>3860.933</v>
      </c>
      <c r="E33" s="85">
        <f t="shared" si="2"/>
        <v>8.5234087201202406</v>
      </c>
      <c r="F33" s="9">
        <f t="shared" si="0"/>
        <v>37926.762962170738</v>
      </c>
      <c r="G33" s="9">
        <f t="shared" si="1"/>
        <v>4160.2327990984268</v>
      </c>
      <c r="H33" s="86">
        <f t="shared" si="3"/>
        <v>9.1165001560465395</v>
      </c>
    </row>
    <row r="34" spans="1:8" ht="15" x14ac:dyDescent="0.2">
      <c r="A34" s="8">
        <v>29</v>
      </c>
      <c r="B34" s="83">
        <v>10150</v>
      </c>
      <c r="C34" s="84">
        <v>33491.160000000003</v>
      </c>
      <c r="D34" s="84">
        <v>3660.4589999999998</v>
      </c>
      <c r="E34" s="85">
        <f t="shared" si="2"/>
        <v>9.149442733821088</v>
      </c>
      <c r="F34" s="9">
        <f t="shared" si="0"/>
        <v>37153.901073143017</v>
      </c>
      <c r="G34" s="9">
        <f t="shared" si="1"/>
        <v>4047.1461520199682</v>
      </c>
      <c r="H34" s="86">
        <f t="shared" si="3"/>
        <v>9.1802716476149886</v>
      </c>
    </row>
    <row r="35" spans="1:8" ht="15" x14ac:dyDescent="0.2">
      <c r="A35" s="8">
        <v>30</v>
      </c>
      <c r="B35" s="83">
        <v>10500</v>
      </c>
      <c r="C35" s="84">
        <v>32533.58</v>
      </c>
      <c r="D35" s="84">
        <v>3506.636</v>
      </c>
      <c r="E35" s="85">
        <f t="shared" si="2"/>
        <v>9.2777180180663184</v>
      </c>
      <c r="F35" s="9">
        <f t="shared" si="0"/>
        <v>36396.788366298533</v>
      </c>
      <c r="G35" s="9">
        <f t="shared" si="1"/>
        <v>3937.1335131436995</v>
      </c>
      <c r="H35" s="86">
        <f t="shared" si="3"/>
        <v>9.2444892317702063</v>
      </c>
    </row>
    <row r="36" spans="1:8" ht="15" x14ac:dyDescent="0.2">
      <c r="A36" s="8">
        <v>31</v>
      </c>
      <c r="B36" s="83">
        <v>10850</v>
      </c>
      <c r="C36" s="84">
        <v>31556.63</v>
      </c>
      <c r="D36" s="84">
        <v>3291.73</v>
      </c>
      <c r="E36" s="85">
        <f t="shared" si="2"/>
        <v>9.5866398519927216</v>
      </c>
      <c r="F36" s="9">
        <f t="shared" si="0"/>
        <v>35655.103908825142</v>
      </c>
      <c r="G36" s="9">
        <f t="shared" si="1"/>
        <v>3830.1113224148194</v>
      </c>
      <c r="H36" s="86">
        <f t="shared" si="3"/>
        <v>9.3091560290068056</v>
      </c>
    </row>
    <row r="37" spans="1:8" ht="15" x14ac:dyDescent="0.2">
      <c r="A37" s="8">
        <v>32</v>
      </c>
      <c r="B37" s="83">
        <v>11200</v>
      </c>
      <c r="C37" s="84">
        <v>30227.71</v>
      </c>
      <c r="D37" s="84">
        <v>3137.7739999999999</v>
      </c>
      <c r="E37" s="85">
        <f t="shared" si="2"/>
        <v>9.6334885813956017</v>
      </c>
      <c r="F37" s="9">
        <f t="shared" ref="F37:F68" si="4">$K$6*EXP(-B37/$K$7)</f>
        <v>34928.533307797581</v>
      </c>
      <c r="G37" s="9">
        <f t="shared" ref="G37:G68" si="5">$O$6*EXP(-B37/$O$7)</f>
        <v>3725.9982911721936</v>
      </c>
      <c r="H37" s="86">
        <f t="shared" si="3"/>
        <v>9.3742751816477927</v>
      </c>
    </row>
    <row r="38" spans="1:8" ht="15" x14ac:dyDescent="0.2">
      <c r="A38" s="8">
        <v>33</v>
      </c>
      <c r="B38" s="83">
        <v>11550</v>
      </c>
      <c r="C38" s="84">
        <v>30110.89</v>
      </c>
      <c r="D38" s="84">
        <v>3216.3530000000001</v>
      </c>
      <c r="E38" s="85">
        <f t="shared" si="2"/>
        <v>9.3618113434688297</v>
      </c>
      <c r="F38" s="9">
        <f t="shared" si="4"/>
        <v>34216.768576909322</v>
      </c>
      <c r="G38" s="9">
        <f t="shared" si="5"/>
        <v>3624.7153404055816</v>
      </c>
      <c r="H38" s="86">
        <f t="shared" si="3"/>
        <v>9.4398498539972771</v>
      </c>
    </row>
    <row r="39" spans="1:8" ht="15" x14ac:dyDescent="0.2">
      <c r="A39" s="8">
        <v>34</v>
      </c>
      <c r="B39" s="83">
        <v>11900</v>
      </c>
      <c r="C39" s="84">
        <v>29901.86</v>
      </c>
      <c r="D39" s="84">
        <v>3253.482</v>
      </c>
      <c r="E39" s="85">
        <f t="shared" si="2"/>
        <v>9.1907255057811916</v>
      </c>
      <c r="F39" s="9">
        <f t="shared" si="4"/>
        <v>33519.508005920143</v>
      </c>
      <c r="G39" s="9">
        <f t="shared" si="5"/>
        <v>3526.1855406912114</v>
      </c>
      <c r="H39" s="86">
        <f t="shared" si="3"/>
        <v>9.5058832324942184</v>
      </c>
    </row>
    <row r="40" spans="1:8" ht="15" x14ac:dyDescent="0.2">
      <c r="A40" s="8">
        <v>35</v>
      </c>
      <c r="B40" s="83">
        <v>12250</v>
      </c>
      <c r="C40" s="84">
        <v>27797.67</v>
      </c>
      <c r="D40" s="84">
        <v>2809.1109999999999</v>
      </c>
      <c r="E40" s="85">
        <f t="shared" si="2"/>
        <v>9.8955399056854638</v>
      </c>
      <c r="F40" s="9">
        <f t="shared" si="4"/>
        <v>32836.456032764021</v>
      </c>
      <c r="G40" s="9">
        <f t="shared" si="5"/>
        <v>3430.3340537600648</v>
      </c>
      <c r="H40" s="86">
        <f t="shared" si="3"/>
        <v>9.5723785258672578</v>
      </c>
    </row>
    <row r="41" spans="1:8" ht="15" x14ac:dyDescent="0.2">
      <c r="A41" s="8">
        <v>36</v>
      </c>
      <c r="B41" s="83">
        <v>12600</v>
      </c>
      <c r="C41" s="84">
        <v>25886.87</v>
      </c>
      <c r="D41" s="84">
        <v>2644.8229999999999</v>
      </c>
      <c r="E41" s="85">
        <f t="shared" si="2"/>
        <v>9.7877513920591284</v>
      </c>
      <c r="F41" s="9">
        <f t="shared" si="4"/>
        <v>32167.323118263237</v>
      </c>
      <c r="G41" s="9">
        <f t="shared" si="5"/>
        <v>3337.0880756545007</v>
      </c>
      <c r="H41" s="86">
        <f t="shared" si="3"/>
        <v>9.6393389652906549</v>
      </c>
    </row>
    <row r="42" spans="1:8" ht="15" x14ac:dyDescent="0.2">
      <c r="A42" s="8">
        <v>37</v>
      </c>
      <c r="B42" s="83">
        <v>12950</v>
      </c>
      <c r="C42" s="84">
        <v>26632.36</v>
      </c>
      <c r="D42" s="84">
        <v>2732.7069999999999</v>
      </c>
      <c r="E42" s="85">
        <f t="shared" si="2"/>
        <v>9.74577955119228</v>
      </c>
      <c r="F42" s="9">
        <f t="shared" si="4"/>
        <v>31511.825623395485</v>
      </c>
      <c r="G42" s="9">
        <f t="shared" si="5"/>
        <v>3246.376781430039</v>
      </c>
      <c r="H42" s="86">
        <f t="shared" si="3"/>
        <v>9.7067678045412915</v>
      </c>
    </row>
    <row r="43" spans="1:8" ht="15" x14ac:dyDescent="0.2">
      <c r="A43" s="8">
        <v>38</v>
      </c>
      <c r="B43" s="83">
        <v>13300</v>
      </c>
      <c r="C43" s="84">
        <v>27137.26</v>
      </c>
      <c r="D43" s="84">
        <v>2754.3339999999998</v>
      </c>
      <c r="E43" s="85">
        <f t="shared" si="2"/>
        <v>9.852566900020113</v>
      </c>
      <c r="F43" s="9">
        <f t="shared" si="4"/>
        <v>30869.685689062015</v>
      </c>
      <c r="G43" s="9">
        <f t="shared" si="5"/>
        <v>3158.1312713603047</v>
      </c>
      <c r="H43" s="86">
        <f t="shared" si="3"/>
        <v>9.7746683201567759</v>
      </c>
    </row>
    <row r="44" spans="1:8" ht="15" x14ac:dyDescent="0.2">
      <c r="A44" s="8">
        <v>39</v>
      </c>
      <c r="B44" s="83">
        <v>13650</v>
      </c>
      <c r="C44" s="84">
        <v>27906.61</v>
      </c>
      <c r="D44" s="84">
        <v>2767.0740000000001</v>
      </c>
      <c r="E44" s="85">
        <f t="shared" si="2"/>
        <v>10.085241666829294</v>
      </c>
      <c r="F44" s="9">
        <f t="shared" si="4"/>
        <v>30240.63111830581</v>
      </c>
      <c r="G44" s="9">
        <f t="shared" si="5"/>
        <v>3072.284518604265</v>
      </c>
      <c r="H44" s="86">
        <f t="shared" si="3"/>
        <v>9.8430438115946668</v>
      </c>
    </row>
    <row r="45" spans="1:8" ht="15" x14ac:dyDescent="0.2">
      <c r="A45" s="8">
        <v>40</v>
      </c>
      <c r="B45" s="83">
        <v>14000</v>
      </c>
      <c r="C45" s="84">
        <v>27890.06</v>
      </c>
      <c r="D45" s="84">
        <v>2691.0990000000002</v>
      </c>
      <c r="E45" s="85">
        <f t="shared" si="2"/>
        <v>10.363817904878267</v>
      </c>
      <c r="F45" s="9">
        <f t="shared" si="4"/>
        <v>29624.395260929956</v>
      </c>
      <c r="G45" s="9">
        <f t="shared" si="5"/>
        <v>2988.771318296026</v>
      </c>
      <c r="H45" s="86">
        <f t="shared" si="3"/>
        <v>9.9118976013927931</v>
      </c>
    </row>
    <row r="46" spans="1:8" ht="15" x14ac:dyDescent="0.2">
      <c r="A46" s="8">
        <v>41</v>
      </c>
      <c r="B46" s="83">
        <v>14350</v>
      </c>
      <c r="C46" s="84">
        <v>28256.41</v>
      </c>
      <c r="D46" s="84">
        <v>3229.252</v>
      </c>
      <c r="E46" s="85">
        <f t="shared" si="2"/>
        <v>8.7501408995024228</v>
      </c>
      <c r="F46" s="9">
        <f t="shared" si="4"/>
        <v>29020.716900467109</v>
      </c>
      <c r="G46" s="9">
        <f t="shared" si="5"/>
        <v>2907.5282380184972</v>
      </c>
      <c r="H46" s="86">
        <f t="shared" si="3"/>
        <v>9.9812330353307068</v>
      </c>
    </row>
    <row r="47" spans="1:8" ht="15" x14ac:dyDescent="0.2">
      <c r="A47" s="8">
        <v>42</v>
      </c>
      <c r="B47" s="83">
        <v>14700</v>
      </c>
      <c r="C47" s="84">
        <v>28042.720000000001</v>
      </c>
      <c r="D47" s="84">
        <v>3271.39</v>
      </c>
      <c r="E47" s="85">
        <f t="shared" si="2"/>
        <v>8.5721115489134601</v>
      </c>
      <c r="F47" s="9">
        <f t="shared" si="4"/>
        <v>28429.340143452409</v>
      </c>
      <c r="G47" s="9">
        <f t="shared" si="5"/>
        <v>2828.4935696233283</v>
      </c>
      <c r="H47" s="86">
        <f t="shared" si="3"/>
        <v>10.051053482592275</v>
      </c>
    </row>
    <row r="48" spans="1:8" ht="15" x14ac:dyDescent="0.2">
      <c r="A48" s="8">
        <v>43</v>
      </c>
      <c r="B48" s="83">
        <v>15050</v>
      </c>
      <c r="C48" s="84">
        <v>26199.48</v>
      </c>
      <c r="D48" s="84">
        <v>2743.5410000000002</v>
      </c>
      <c r="E48" s="85">
        <f t="shared" si="2"/>
        <v>9.5495128376065814</v>
      </c>
      <c r="F48" s="9">
        <f t="shared" si="4"/>
        <v>27850.014310952662</v>
      </c>
      <c r="G48" s="9">
        <f t="shared" si="5"/>
        <v>2751.60728236051</v>
      </c>
      <c r="H48" s="86">
        <f t="shared" si="3"/>
        <v>10.121362335929378</v>
      </c>
    </row>
    <row r="49" spans="1:8" ht="15" x14ac:dyDescent="0.2">
      <c r="A49" s="8">
        <v>44</v>
      </c>
      <c r="B49" s="83">
        <v>15400</v>
      </c>
      <c r="C49" s="84">
        <v>24477.19</v>
      </c>
      <c r="D49" s="84">
        <v>2581.9789999999998</v>
      </c>
      <c r="E49" s="85">
        <f t="shared" si="2"/>
        <v>9.4800112626787438</v>
      </c>
      <c r="F49" s="9">
        <f t="shared" si="4"/>
        <v>27282.49383230594</v>
      </c>
      <c r="G49" s="9">
        <f t="shared" si="5"/>
        <v>2676.8109772820403</v>
      </c>
      <c r="H49" s="86">
        <f t="shared" si="3"/>
        <v>10.192163011826793</v>
      </c>
    </row>
    <row r="50" spans="1:8" ht="15" x14ac:dyDescent="0.2">
      <c r="A50" s="8">
        <v>45</v>
      </c>
      <c r="B50" s="83">
        <v>15750</v>
      </c>
      <c r="C50" s="84">
        <v>23929.24</v>
      </c>
      <c r="D50" s="84">
        <v>2574.201</v>
      </c>
      <c r="E50" s="85">
        <f t="shared" si="2"/>
        <v>9.2957931412504315</v>
      </c>
      <c r="F50" s="9">
        <f t="shared" si="4"/>
        <v>26726.538141026551</v>
      </c>
      <c r="G50" s="9">
        <f t="shared" si="5"/>
        <v>2604.0478428850329</v>
      </c>
      <c r="H50" s="86">
        <f t="shared" si="3"/>
        <v>10.263458950668177</v>
      </c>
    </row>
    <row r="51" spans="1:8" ht="15" x14ac:dyDescent="0.2">
      <c r="A51" s="8">
        <v>46</v>
      </c>
      <c r="B51" s="83">
        <v>16100</v>
      </c>
      <c r="C51" s="84">
        <v>23681.77</v>
      </c>
      <c r="D51" s="84">
        <v>2893.3719999999998</v>
      </c>
      <c r="E51" s="85">
        <f t="shared" si="2"/>
        <v>8.1848341658106882</v>
      </c>
      <c r="F51" s="9">
        <f t="shared" si="4"/>
        <v>26181.91157283121</v>
      </c>
      <c r="G51" s="9">
        <f t="shared" si="5"/>
        <v>2533.262611960557</v>
      </c>
      <c r="H51" s="86">
        <f t="shared" si="3"/>
        <v>10.335253616903286</v>
      </c>
    </row>
    <row r="52" spans="1:8" ht="15" x14ac:dyDescent="0.2">
      <c r="A52" s="8">
        <v>47</v>
      </c>
      <c r="B52" s="83">
        <v>16450</v>
      </c>
      <c r="C52" s="84">
        <v>22390.080000000002</v>
      </c>
      <c r="D52" s="84">
        <v>2600.8119999999999</v>
      </c>
      <c r="E52" s="85">
        <f t="shared" si="2"/>
        <v>8.608880611132216</v>
      </c>
      <c r="F52" s="9">
        <f t="shared" si="4"/>
        <v>25648.383265743207</v>
      </c>
      <c r="G52" s="9">
        <f t="shared" si="5"/>
        <v>2464.4015196154551</v>
      </c>
      <c r="H52" s="86">
        <f t="shared" si="3"/>
        <v>10.407550499216287</v>
      </c>
    </row>
    <row r="53" spans="1:8" ht="15" x14ac:dyDescent="0.2">
      <c r="A53" s="8">
        <v>48</v>
      </c>
      <c r="B53" s="83">
        <v>16800</v>
      </c>
      <c r="C53" s="84">
        <v>22101.4</v>
      </c>
      <c r="D53" s="84">
        <v>2375.953</v>
      </c>
      <c r="E53" s="85">
        <f t="shared" si="2"/>
        <v>9.3021200335191825</v>
      </c>
      <c r="F53" s="9">
        <f t="shared" si="4"/>
        <v>25125.727062232218</v>
      </c>
      <c r="G53" s="9">
        <f t="shared" si="5"/>
        <v>2397.4122624352403</v>
      </c>
      <c r="H53" s="86">
        <f t="shared" si="3"/>
        <v>10.480353110695296</v>
      </c>
    </row>
    <row r="54" spans="1:8" ht="15" x14ac:dyDescent="0.2">
      <c r="A54" s="8">
        <v>49</v>
      </c>
      <c r="B54" s="83">
        <v>17150</v>
      </c>
      <c r="C54" s="84">
        <v>21114.29</v>
      </c>
      <c r="D54" s="84">
        <v>2262.1790000000001</v>
      </c>
      <c r="E54" s="85">
        <f t="shared" si="2"/>
        <v>9.3336071106663088</v>
      </c>
      <c r="F54" s="9">
        <f t="shared" si="4"/>
        <v>24613.721413348328</v>
      </c>
      <c r="G54" s="9">
        <f t="shared" si="5"/>
        <v>2332.2439587570575</v>
      </c>
      <c r="H54" s="86">
        <f t="shared" si="3"/>
        <v>10.553664989003092</v>
      </c>
    </row>
    <row r="55" spans="1:8" ht="15" x14ac:dyDescent="0.2">
      <c r="A55" s="8">
        <v>50</v>
      </c>
      <c r="B55" s="83">
        <v>17500</v>
      </c>
      <c r="C55" s="84">
        <v>22698.67</v>
      </c>
      <c r="D55" s="84">
        <v>2366.7950000000001</v>
      </c>
      <c r="E55" s="85">
        <f t="shared" si="2"/>
        <v>9.5904672774786146</v>
      </c>
      <c r="F55" s="9">
        <f t="shared" si="4"/>
        <v>24112.149284809533</v>
      </c>
      <c r="G55" s="9">
        <f t="shared" si="5"/>
        <v>2268.8471100225388</v>
      </c>
      <c r="H55" s="86">
        <f t="shared" si="3"/>
        <v>10.627489696549011</v>
      </c>
    </row>
    <row r="56" spans="1:8" ht="15" x14ac:dyDescent="0.2">
      <c r="A56" s="8">
        <v>51</v>
      </c>
      <c r="B56" s="83">
        <v>17850</v>
      </c>
      <c r="C56" s="84">
        <v>22581.57</v>
      </c>
      <c r="D56" s="84">
        <v>2311.38</v>
      </c>
      <c r="E56" s="85">
        <f t="shared" si="2"/>
        <v>9.7697349635282809</v>
      </c>
      <c r="F56" s="9">
        <f t="shared" si="4"/>
        <v>23620.798065002986</v>
      </c>
      <c r="G56" s="9">
        <f t="shared" si="5"/>
        <v>2207.173563181193</v>
      </c>
      <c r="H56" s="86">
        <f t="shared" si="3"/>
        <v>10.701830820662058</v>
      </c>
    </row>
    <row r="57" spans="1:8" ht="15" x14ac:dyDescent="0.2">
      <c r="A57" s="8">
        <v>52</v>
      </c>
      <c r="B57" s="83">
        <v>18200</v>
      </c>
      <c r="C57" s="84">
        <v>22140.31</v>
      </c>
      <c r="D57" s="84">
        <v>2195.7710000000002</v>
      </c>
      <c r="E57" s="85">
        <f t="shared" si="2"/>
        <v>10.083159855923045</v>
      </c>
      <c r="F57" s="9">
        <f t="shared" si="4"/>
        <v>23139.459474861</v>
      </c>
      <c r="G57" s="9">
        <f t="shared" si="5"/>
        <v>2147.1764741157767</v>
      </c>
      <c r="H57" s="86">
        <f t="shared" si="3"/>
        <v>10.776691973765223</v>
      </c>
    </row>
    <row r="58" spans="1:8" ht="15" x14ac:dyDescent="0.2">
      <c r="A58" s="8">
        <v>53</v>
      </c>
      <c r="B58" s="83">
        <v>18550</v>
      </c>
      <c r="C58" s="84">
        <v>22834.67</v>
      </c>
      <c r="D58" s="84">
        <v>2152.9430000000002</v>
      </c>
      <c r="E58" s="85">
        <f t="shared" si="2"/>
        <v>10.606258502895802</v>
      </c>
      <c r="F58" s="9">
        <f t="shared" si="4"/>
        <v>22667.929479573533</v>
      </c>
      <c r="G58" s="9">
        <f t="shared" si="5"/>
        <v>2088.8102720618622</v>
      </c>
      <c r="H58" s="86">
        <f t="shared" si="3"/>
        <v>10.852076793551023</v>
      </c>
    </row>
    <row r="59" spans="1:8" ht="15" x14ac:dyDescent="0.2">
      <c r="A59" s="8">
        <v>54</v>
      </c>
      <c r="B59" s="83">
        <v>18900</v>
      </c>
      <c r="C59" s="84">
        <v>22481.46</v>
      </c>
      <c r="D59" s="84">
        <v>2057.1950000000002</v>
      </c>
      <c r="E59" s="85">
        <f t="shared" si="2"/>
        <v>10.928210500219958</v>
      </c>
      <c r="F59" s="9">
        <f t="shared" si="4"/>
        <v>22206.008202099769</v>
      </c>
      <c r="G59" s="9">
        <f t="shared" si="5"/>
        <v>2032.030624994585</v>
      </c>
      <c r="H59" s="86">
        <f t="shared" si="3"/>
        <v>10.927988943158248</v>
      </c>
    </row>
    <row r="60" spans="1:8" ht="15" x14ac:dyDescent="0.2">
      <c r="A60" s="8">
        <v>55</v>
      </c>
      <c r="B60" s="83">
        <v>19250</v>
      </c>
      <c r="C60" s="84">
        <v>22206.799999999999</v>
      </c>
      <c r="D60" s="84">
        <v>2067.1410000000001</v>
      </c>
      <c r="E60" s="85">
        <f t="shared" si="2"/>
        <v>10.742760169722336</v>
      </c>
      <c r="F60" s="9">
        <f t="shared" si="4"/>
        <v>21753.499838442218</v>
      </c>
      <c r="G60" s="9">
        <f t="shared" si="5"/>
        <v>1976.7944059562703</v>
      </c>
      <c r="H60" s="86">
        <f t="shared" si="3"/>
        <v>11.004432111349994</v>
      </c>
    </row>
    <row r="61" spans="1:8" ht="15" x14ac:dyDescent="0.2">
      <c r="A61" s="8">
        <v>56</v>
      </c>
      <c r="B61" s="83">
        <v>19600</v>
      </c>
      <c r="C61" s="84">
        <v>23171.53</v>
      </c>
      <c r="D61" s="84">
        <v>2407.2469999999998</v>
      </c>
      <c r="E61" s="85">
        <f t="shared" si="2"/>
        <v>9.6257384472802343</v>
      </c>
      <c r="F61" s="9">
        <f t="shared" si="4"/>
        <v>21310.212574647205</v>
      </c>
      <c r="G61" s="9">
        <f t="shared" si="5"/>
        <v>1923.0596602993703</v>
      </c>
      <c r="H61" s="86">
        <f t="shared" si="3"/>
        <v>11.081410012692876</v>
      </c>
    </row>
    <row r="62" spans="1:8" ht="15" x14ac:dyDescent="0.2">
      <c r="A62" s="8">
        <v>57</v>
      </c>
      <c r="B62" s="83">
        <v>19950</v>
      </c>
      <c r="C62" s="84">
        <v>23267.83</v>
      </c>
      <c r="D62" s="84">
        <v>2591.35</v>
      </c>
      <c r="E62" s="85">
        <f t="shared" si="2"/>
        <v>8.9790379531904225</v>
      </c>
      <c r="F62" s="9">
        <f t="shared" si="4"/>
        <v>20875.958505496834</v>
      </c>
      <c r="G62" s="9">
        <f t="shared" si="5"/>
        <v>1870.7855738198286</v>
      </c>
      <c r="H62" s="86">
        <f t="shared" si="3"/>
        <v>11.158926387737557</v>
      </c>
    </row>
    <row r="63" spans="1:8" ht="15" x14ac:dyDescent="0.2">
      <c r="A63" s="8">
        <v>58</v>
      </c>
      <c r="B63" s="83">
        <v>20300</v>
      </c>
      <c r="C63" s="84">
        <v>22496.55</v>
      </c>
      <c r="D63" s="84">
        <v>3092.0650000000001</v>
      </c>
      <c r="E63" s="85">
        <f t="shared" si="2"/>
        <v>7.2755747372710466</v>
      </c>
      <c r="F63" s="9">
        <f t="shared" si="4"/>
        <v>20450.55355485775</v>
      </c>
      <c r="G63" s="9">
        <f t="shared" si="5"/>
        <v>1819.9324417566706</v>
      </c>
      <c r="H63" s="86">
        <f t="shared" si="3"/>
        <v>11.236985003200486</v>
      </c>
    </row>
    <row r="64" spans="1:8" ht="15" x14ac:dyDescent="0.2">
      <c r="A64" s="8">
        <v>59</v>
      </c>
      <c r="B64" s="83">
        <v>20650</v>
      </c>
      <c r="C64" s="84">
        <v>21664.26</v>
      </c>
      <c r="D64" s="84">
        <v>2376.87</v>
      </c>
      <c r="E64" s="85">
        <f t="shared" si="2"/>
        <v>9.1146171225182702</v>
      </c>
      <c r="F64" s="9">
        <f t="shared" si="4"/>
        <v>20033.817397653016</v>
      </c>
      <c r="G64" s="9">
        <f t="shared" si="5"/>
        <v>1770.4616386342648</v>
      </c>
      <c r="H64" s="86">
        <f t="shared" si="3"/>
        <v>11.315589652146949</v>
      </c>
    </row>
    <row r="65" spans="1:8" ht="15" x14ac:dyDescent="0.2">
      <c r="A65" s="8">
        <v>60</v>
      </c>
      <c r="B65" s="83">
        <v>21000</v>
      </c>
      <c r="C65" s="84">
        <v>20690.650000000001</v>
      </c>
      <c r="D65" s="84">
        <v>2269.9969999999998</v>
      </c>
      <c r="E65" s="85">
        <f t="shared" si="2"/>
        <v>9.1148358345848042</v>
      </c>
      <c r="F65" s="9">
        <f t="shared" si="4"/>
        <v>19625.57338342406</v>
      </c>
      <c r="G65" s="9">
        <f t="shared" si="5"/>
        <v>1722.3355889243612</v>
      </c>
      <c r="H65" s="86">
        <f t="shared" si="3"/>
        <v>11.39474415417537</v>
      </c>
    </row>
    <row r="66" spans="1:8" ht="15" x14ac:dyDescent="0.2">
      <c r="A66" s="8">
        <v>61</v>
      </c>
      <c r="B66" s="83">
        <v>21350</v>
      </c>
      <c r="C66" s="84">
        <v>20079.740000000002</v>
      </c>
      <c r="D66" s="84">
        <v>2040.268</v>
      </c>
      <c r="E66" s="85">
        <f t="shared" si="2"/>
        <v>9.8417168724893003</v>
      </c>
      <c r="F66" s="9">
        <f t="shared" si="4"/>
        <v>19225.648461450255</v>
      </c>
      <c r="G66" s="9">
        <f t="shared" si="5"/>
        <v>1675.5177385056134</v>
      </c>
      <c r="H66" s="86">
        <f t="shared" si="3"/>
        <v>11.474452355602946</v>
      </c>
    </row>
    <row r="67" spans="1:8" ht="15" x14ac:dyDescent="0.2">
      <c r="A67" s="8">
        <v>62</v>
      </c>
      <c r="B67" s="83">
        <v>21700</v>
      </c>
      <c r="C67" s="84">
        <v>19534.62</v>
      </c>
      <c r="D67" s="84">
        <v>1942.6110000000001</v>
      </c>
      <c r="E67" s="85">
        <f t="shared" si="2"/>
        <v>10.055857811986032</v>
      </c>
      <c r="F67" s="9">
        <f t="shared" si="4"/>
        <v>18833.873107394338</v>
      </c>
      <c r="G67" s="9">
        <f t="shared" si="5"/>
        <v>1629.9725268989109</v>
      </c>
      <c r="H67" s="86">
        <f t="shared" si="3"/>
        <v>11.554718129652496</v>
      </c>
    </row>
    <row r="68" spans="1:8" ht="15" x14ac:dyDescent="0.2">
      <c r="A68" s="8">
        <v>63</v>
      </c>
      <c r="B68" s="83">
        <v>22050</v>
      </c>
      <c r="C68" s="84">
        <v>18899.060000000001</v>
      </c>
      <c r="D68" s="84">
        <v>1717.4760000000001</v>
      </c>
      <c r="E68" s="85">
        <f t="shared" si="2"/>
        <v>11.003973272406718</v>
      </c>
      <c r="F68" s="9">
        <f t="shared" si="4"/>
        <v>18450.081251442702</v>
      </c>
      <c r="G68" s="9">
        <f t="shared" si="5"/>
        <v>1585.665360257432</v>
      </c>
      <c r="H68" s="86">
        <f t="shared" si="3"/>
        <v>11.635545376640719</v>
      </c>
    </row>
    <row r="69" spans="1:8" ht="15" x14ac:dyDescent="0.2">
      <c r="A69" s="8">
        <v>64</v>
      </c>
      <c r="B69" s="83">
        <v>22400</v>
      </c>
      <c r="C69" s="84">
        <v>17505.419999999998</v>
      </c>
      <c r="D69" s="84">
        <v>1584.431</v>
      </c>
      <c r="E69" s="85">
        <f t="shared" si="2"/>
        <v>11.048395291432696</v>
      </c>
      <c r="F69" s="9">
        <f t="shared" ref="F69:F94" si="6">$K$6*EXP(-B69/$K$7)</f>
        <v>18074.110207909998</v>
      </c>
      <c r="G69" s="9">
        <f t="shared" ref="G69:G94" si="7">$O$6*EXP(-B69/$O$7)</f>
        <v>1542.5625850909005</v>
      </c>
      <c r="H69" s="86">
        <f t="shared" si="3"/>
        <v>11.716938024167701</v>
      </c>
    </row>
    <row r="70" spans="1:8" ht="15" x14ac:dyDescent="0.2">
      <c r="A70" s="8">
        <v>65</v>
      </c>
      <c r="B70" s="83">
        <v>22750</v>
      </c>
      <c r="C70" s="84">
        <v>17699.490000000002</v>
      </c>
      <c r="D70" s="84">
        <v>1597.008</v>
      </c>
      <c r="E70" s="85">
        <f t="shared" ref="E70:E133" si="8">C70/D70</f>
        <v>11.082906284752488</v>
      </c>
      <c r="F70" s="9">
        <f t="shared" si="6"/>
        <v>17705.800606278208</v>
      </c>
      <c r="G70" s="9">
        <f t="shared" si="7"/>
        <v>1500.6314627040927</v>
      </c>
      <c r="H70" s="86">
        <f t="shared" ref="H70:H133" si="9">F70/G70</f>
        <v>11.798900027307763</v>
      </c>
    </row>
    <row r="71" spans="1:8" ht="15" x14ac:dyDescent="0.2">
      <c r="A71" s="8">
        <v>66</v>
      </c>
      <c r="B71" s="83">
        <v>23100</v>
      </c>
      <c r="C71" s="84">
        <v>16588.07</v>
      </c>
      <c r="D71" s="84">
        <v>1491.856</v>
      </c>
      <c r="E71" s="85">
        <f t="shared" si="8"/>
        <v>11.11908253879731</v>
      </c>
      <c r="F71" s="9">
        <f t="shared" si="6"/>
        <v>17344.996323641026</v>
      </c>
      <c r="G71" s="9">
        <f t="shared" si="7"/>
        <v>1459.8401443301723</v>
      </c>
      <c r="H71" s="86">
        <f t="shared" si="9"/>
        <v>11.881435368801657</v>
      </c>
    </row>
    <row r="72" spans="1:8" ht="15" x14ac:dyDescent="0.2">
      <c r="A72" s="8">
        <v>67</v>
      </c>
      <c r="B72" s="83">
        <v>23450</v>
      </c>
      <c r="C72" s="84">
        <v>14375.99</v>
      </c>
      <c r="D72" s="84">
        <v>1388.297</v>
      </c>
      <c r="E72" s="85">
        <f t="shared" si="8"/>
        <v>10.355125740385523</v>
      </c>
      <c r="F72" s="9">
        <f t="shared" si="6"/>
        <v>16991.544418524871</v>
      </c>
      <c r="G72" s="9">
        <f t="shared" si="7"/>
        <v>1420.1576469399761</v>
      </c>
      <c r="H72" s="86">
        <f t="shared" si="9"/>
        <v>11.964548059250093</v>
      </c>
    </row>
    <row r="73" spans="1:8" ht="15" x14ac:dyDescent="0.2">
      <c r="A73" s="8">
        <v>68</v>
      </c>
      <c r="B73" s="83">
        <v>23800</v>
      </c>
      <c r="C73" s="84">
        <v>16416.009999999998</v>
      </c>
      <c r="D73" s="84">
        <v>1603.9929999999999</v>
      </c>
      <c r="E73" s="85">
        <f t="shared" si="8"/>
        <v>10.234464863624716</v>
      </c>
      <c r="F73" s="9">
        <f t="shared" si="6"/>
        <v>16645.295066058439</v>
      </c>
      <c r="G73" s="9">
        <f t="shared" si="7"/>
        <v>1381.5538297088635</v>
      </c>
      <c r="H73" s="86">
        <f t="shared" si="9"/>
        <v>12.048242137308629</v>
      </c>
    </row>
    <row r="74" spans="1:8" ht="15" x14ac:dyDescent="0.2">
      <c r="A74" s="8">
        <v>69</v>
      </c>
      <c r="B74" s="83">
        <v>24150</v>
      </c>
      <c r="C74" s="84">
        <v>15963.88</v>
      </c>
      <c r="D74" s="84">
        <v>1844.721</v>
      </c>
      <c r="E74" s="85">
        <f t="shared" si="8"/>
        <v>8.6538181112482579</v>
      </c>
      <c r="F74" s="9">
        <f t="shared" si="6"/>
        <v>16306.101494463383</v>
      </c>
      <c r="G74" s="9">
        <f t="shared" si="7"/>
        <v>1343.999371123268</v>
      </c>
      <c r="H74" s="86">
        <f t="shared" si="9"/>
        <v>12.1325216698839</v>
      </c>
    </row>
    <row r="75" spans="1:8" ht="15" x14ac:dyDescent="0.2">
      <c r="A75" s="8">
        <v>70</v>
      </c>
      <c r="B75" s="83">
        <v>24500</v>
      </c>
      <c r="C75" s="84">
        <v>15594.93</v>
      </c>
      <c r="D75" s="84">
        <v>1719.8140000000001</v>
      </c>
      <c r="E75" s="85">
        <f t="shared" si="8"/>
        <v>9.0678003551546844</v>
      </c>
      <c r="F75" s="9">
        <f t="shared" si="6"/>
        <v>15973.81992283918</v>
      </c>
      <c r="G75" s="9">
        <f t="shared" si="7"/>
        <v>1307.4657467095512</v>
      </c>
      <c r="H75" s="86">
        <f t="shared" si="9"/>
        <v>12.217390752331278</v>
      </c>
    </row>
    <row r="76" spans="1:8" ht="15" x14ac:dyDescent="0.2">
      <c r="A76" s="8">
        <v>71</v>
      </c>
      <c r="B76" s="83">
        <v>24850</v>
      </c>
      <c r="C76" s="84">
        <v>14880.72</v>
      </c>
      <c r="D76" s="84">
        <v>1423.771</v>
      </c>
      <c r="E76" s="85">
        <f t="shared" si="8"/>
        <v>10.451624594123633</v>
      </c>
      <c r="F76" s="9">
        <f t="shared" si="6"/>
        <v>15648.309500215772</v>
      </c>
      <c r="G76" s="9">
        <f t="shared" si="7"/>
        <v>1271.9252073682528</v>
      </c>
      <c r="H76" s="86">
        <f t="shared" si="9"/>
        <v>12.30285350865384</v>
      </c>
    </row>
    <row r="77" spans="1:8" ht="15" x14ac:dyDescent="0.2">
      <c r="A77" s="8">
        <v>72</v>
      </c>
      <c r="B77" s="83">
        <v>25200</v>
      </c>
      <c r="C77" s="84">
        <v>14621.07</v>
      </c>
      <c r="D77" s="84">
        <v>1492.0340000000001</v>
      </c>
      <c r="E77" s="85">
        <f t="shared" si="8"/>
        <v>9.7994214609050463</v>
      </c>
      <c r="F77" s="9">
        <f t="shared" si="6"/>
        <v>15329.432245848186</v>
      </c>
      <c r="G77" s="9">
        <f t="shared" si="7"/>
        <v>1237.3507582972732</v>
      </c>
      <c r="H77" s="86">
        <f t="shared" si="9"/>
        <v>12.388914091702762</v>
      </c>
    </row>
    <row r="78" spans="1:8" ht="15" x14ac:dyDescent="0.2">
      <c r="A78" s="8">
        <v>73</v>
      </c>
      <c r="B78" s="83">
        <v>25550</v>
      </c>
      <c r="C78" s="84">
        <v>14174.27</v>
      </c>
      <c r="D78" s="84">
        <v>1357.9559999999999</v>
      </c>
      <c r="E78" s="85">
        <f t="shared" si="8"/>
        <v>10.437944970234676</v>
      </c>
      <c r="F78" s="9">
        <f t="shared" si="6"/>
        <v>15017.052990727845</v>
      </c>
      <c r="G78" s="9">
        <f t="shared" si="7"/>
        <v>1203.7161384879801</v>
      </c>
      <c r="H78" s="86">
        <f t="shared" si="9"/>
        <v>12.475576683379161</v>
      </c>
    </row>
    <row r="79" spans="1:8" ht="15" x14ac:dyDescent="0.2">
      <c r="A79" s="8">
        <v>74</v>
      </c>
      <c r="B79" s="83">
        <v>25900</v>
      </c>
      <c r="C79" s="84">
        <v>13863.39</v>
      </c>
      <c r="D79" s="84">
        <v>1298.8330000000001</v>
      </c>
      <c r="E79" s="85">
        <f t="shared" si="8"/>
        <v>10.673727877255967</v>
      </c>
      <c r="F79" s="9">
        <f t="shared" si="6"/>
        <v>14711.039320285696</v>
      </c>
      <c r="G79" s="9">
        <f t="shared" si="7"/>
        <v>1170.9958007786731</v>
      </c>
      <c r="H79" s="86">
        <f t="shared" si="9"/>
        <v>12.562845494837253</v>
      </c>
    </row>
    <row r="80" spans="1:8" ht="15" x14ac:dyDescent="0.2">
      <c r="A80" s="8">
        <v>75</v>
      </c>
      <c r="B80" s="83">
        <v>26250</v>
      </c>
      <c r="C80" s="84">
        <v>13850.86</v>
      </c>
      <c r="D80" s="84">
        <v>1255.2439999999999</v>
      </c>
      <c r="E80" s="85">
        <f t="shared" si="8"/>
        <v>11.034396499804023</v>
      </c>
      <c r="F80" s="9">
        <f t="shared" si="6"/>
        <v>14411.261518262951</v>
      </c>
      <c r="G80" s="9">
        <f t="shared" si="7"/>
        <v>1139.164892450247</v>
      </c>
      <c r="H80" s="86">
        <f t="shared" si="9"/>
        <v>12.650724766689001</v>
      </c>
    </row>
    <row r="81" spans="1:8" ht="15" x14ac:dyDescent="0.2">
      <c r="A81" s="8">
        <v>76</v>
      </c>
      <c r="B81" s="83">
        <v>26600</v>
      </c>
      <c r="C81" s="84">
        <v>14207.14</v>
      </c>
      <c r="D81" s="84">
        <v>1349.479</v>
      </c>
      <c r="E81" s="85">
        <f t="shared" si="8"/>
        <v>10.527870385533973</v>
      </c>
      <c r="F81" s="9">
        <f t="shared" si="6"/>
        <v>14117.592511725628</v>
      </c>
      <c r="G81" s="9">
        <f t="shared" si="7"/>
        <v>1108.1992363493171</v>
      </c>
      <c r="H81" s="86">
        <f t="shared" si="9"/>
        <v>12.739218769210199</v>
      </c>
    </row>
    <row r="82" spans="1:8" ht="15" x14ac:dyDescent="0.2">
      <c r="A82" s="8">
        <v>77</v>
      </c>
      <c r="B82" s="83">
        <v>26950</v>
      </c>
      <c r="C82" s="84">
        <v>13777.99</v>
      </c>
      <c r="D82" s="84">
        <v>1306.1020000000001</v>
      </c>
      <c r="E82" s="85">
        <f t="shared" si="8"/>
        <v>10.548938750572313</v>
      </c>
      <c r="F82" s="9">
        <f t="shared" si="6"/>
        <v>13829.90781719953</v>
      </c>
      <c r="G82" s="9">
        <f t="shared" si="7"/>
        <v>1078.0753125244746</v>
      </c>
      <c r="H82" s="86">
        <f t="shared" si="9"/>
        <v>12.828331802547943</v>
      </c>
    </row>
    <row r="83" spans="1:8" ht="15" x14ac:dyDescent="0.2">
      <c r="A83" s="8">
        <v>78</v>
      </c>
      <c r="B83" s="83">
        <v>27300</v>
      </c>
      <c r="C83" s="84">
        <v>13194.24</v>
      </c>
      <c r="D83" s="84">
        <v>1198.873</v>
      </c>
      <c r="E83" s="85">
        <f t="shared" si="8"/>
        <v>11.005536032590607</v>
      </c>
      <c r="F83" s="9">
        <f t="shared" si="6"/>
        <v>13548.085487902899</v>
      </c>
      <c r="G83" s="9">
        <f t="shared" si="7"/>
        <v>1048.7702403617157</v>
      </c>
      <c r="H83" s="86">
        <f t="shared" si="9"/>
        <v>12.918068196929609</v>
      </c>
    </row>
    <row r="84" spans="1:8" ht="15" x14ac:dyDescent="0.2">
      <c r="A84" s="8">
        <v>79</v>
      </c>
      <c r="B84" s="83">
        <v>27650</v>
      </c>
      <c r="C84" s="84">
        <v>13084.6</v>
      </c>
      <c r="D84" s="84">
        <v>1201.2</v>
      </c>
      <c r="E84" s="85">
        <f t="shared" si="8"/>
        <v>10.892940392940393</v>
      </c>
      <c r="F84" s="9">
        <f t="shared" si="6"/>
        <v>13272.006062054363</v>
      </c>
      <c r="G84" s="9">
        <f t="shared" si="7"/>
        <v>1020.2617612054823</v>
      </c>
      <c r="H84" s="86">
        <f t="shared" si="9"/>
        <v>13.008432312873245</v>
      </c>
    </row>
    <row r="85" spans="1:8" ht="15" x14ac:dyDescent="0.2">
      <c r="A85" s="8">
        <v>80</v>
      </c>
      <c r="B85" s="83">
        <v>28000</v>
      </c>
      <c r="C85" s="84">
        <v>13103.04</v>
      </c>
      <c r="D85" s="84">
        <v>1145.75</v>
      </c>
      <c r="E85" s="85">
        <f t="shared" si="8"/>
        <v>11.436212088151866</v>
      </c>
      <c r="F85" s="9">
        <f t="shared" si="6"/>
        <v>13001.55251223421</v>
      </c>
      <c r="G85" s="9">
        <f t="shared" si="7"/>
        <v>992.52822145210735</v>
      </c>
      <c r="H85" s="86">
        <f t="shared" si="9"/>
        <v>13.099428541399492</v>
      </c>
    </row>
    <row r="86" spans="1:8" ht="15" x14ac:dyDescent="0.2">
      <c r="A86" s="8">
        <v>81</v>
      </c>
      <c r="B86" s="83">
        <v>28350</v>
      </c>
      <c r="C86" s="84">
        <v>12772.89</v>
      </c>
      <c r="D86" s="84">
        <v>1076.203</v>
      </c>
      <c r="E86" s="85">
        <f t="shared" si="8"/>
        <v>11.868476486313455</v>
      </c>
      <c r="F86" s="9">
        <f t="shared" si="6"/>
        <v>12736.610195777594</v>
      </c>
      <c r="G86" s="9">
        <f t="shared" si="7"/>
        <v>965.54855610282959</v>
      </c>
      <c r="H86" s="86">
        <f t="shared" si="9"/>
        <v>13.191061304244924</v>
      </c>
    </row>
    <row r="87" spans="1:8" ht="15" x14ac:dyDescent="0.2">
      <c r="A87" s="8">
        <v>82</v>
      </c>
      <c r="B87" s="83">
        <v>28700</v>
      </c>
      <c r="C87" s="84">
        <v>12448.91</v>
      </c>
      <c r="D87" s="84">
        <v>978.17740000000003</v>
      </c>
      <c r="E87" s="85">
        <f t="shared" si="8"/>
        <v>12.726638337790261</v>
      </c>
      <c r="F87" s="9">
        <f t="shared" si="6"/>
        <v>12477.066806178625</v>
      </c>
      <c r="G87" s="9">
        <f t="shared" si="7"/>
        <v>939.30227276388314</v>
      </c>
      <c r="H87" s="86">
        <f t="shared" si="9"/>
        <v>13.283335054076938</v>
      </c>
    </row>
    <row r="88" spans="1:8" ht="15" x14ac:dyDescent="0.2">
      <c r="A88" s="8">
        <v>83</v>
      </c>
      <c r="B88" s="83">
        <v>29050</v>
      </c>
      <c r="C88" s="84">
        <v>12027.97</v>
      </c>
      <c r="D88" s="84">
        <v>946.02959999999996</v>
      </c>
      <c r="E88" s="85">
        <f t="shared" si="8"/>
        <v>12.714158203929347</v>
      </c>
      <c r="F88" s="9">
        <f t="shared" si="6"/>
        <v>12222.812325484701</v>
      </c>
      <c r="G88" s="9">
        <f t="shared" si="7"/>
        <v>913.76943608150748</v>
      </c>
      <c r="H88" s="86">
        <f t="shared" si="9"/>
        <v>13.376254274710099</v>
      </c>
    </row>
    <row r="89" spans="1:8" ht="15" x14ac:dyDescent="0.2">
      <c r="A89" s="8">
        <v>84</v>
      </c>
      <c r="B89" s="83">
        <v>29400</v>
      </c>
      <c r="C89" s="84">
        <v>11510.66</v>
      </c>
      <c r="D89" s="84">
        <v>787.66780000000006</v>
      </c>
      <c r="E89" s="85">
        <f t="shared" si="8"/>
        <v>14.61359725508647</v>
      </c>
      <c r="F89" s="9">
        <f t="shared" si="6"/>
        <v>11973.738977660958</v>
      </c>
      <c r="G89" s="9">
        <f t="shared" si="7"/>
        <v>888.93065260005767</v>
      </c>
      <c r="H89" s="86">
        <f t="shared" si="9"/>
        <v>13.469823481324038</v>
      </c>
    </row>
    <row r="90" spans="1:8" ht="15" x14ac:dyDescent="0.2">
      <c r="A90" s="8">
        <v>85</v>
      </c>
      <c r="B90" s="83">
        <v>29750</v>
      </c>
      <c r="C90" s="84">
        <v>10832.72</v>
      </c>
      <c r="D90" s="84">
        <v>778.42399999999998</v>
      </c>
      <c r="E90" s="85">
        <f t="shared" si="8"/>
        <v>13.916220465967132</v>
      </c>
      <c r="F90" s="9">
        <f t="shared" si="6"/>
        <v>11729.741182905047</v>
      </c>
      <c r="G90" s="9">
        <f t="shared" si="7"/>
        <v>864.76705603171376</v>
      </c>
      <c r="H90" s="86">
        <f t="shared" si="9"/>
        <v>13.564047220682838</v>
      </c>
    </row>
    <row r="91" spans="1:8" ht="15" x14ac:dyDescent="0.2">
      <c r="A91" s="8">
        <v>86</v>
      </c>
      <c r="B91" s="83">
        <v>30100</v>
      </c>
      <c r="C91" s="84">
        <v>9883.6689999999999</v>
      </c>
      <c r="D91" s="84">
        <v>614.55619999999999</v>
      </c>
      <c r="E91" s="85">
        <f t="shared" si="8"/>
        <v>16.082612135391361</v>
      </c>
      <c r="F91" s="9">
        <f t="shared" si="6"/>
        <v>11490.715512892861</v>
      </c>
      <c r="G91" s="9">
        <f t="shared" si="7"/>
        <v>841.26029292659894</v>
      </c>
      <c r="H91" s="86">
        <f t="shared" ref="H91:H94" si="10">F91/G91</f>
        <v>13.658930071355977</v>
      </c>
    </row>
    <row r="92" spans="1:8" ht="15" x14ac:dyDescent="0.2">
      <c r="A92" s="8">
        <v>87</v>
      </c>
      <c r="B92" s="83">
        <v>30450</v>
      </c>
      <c r="C92" s="84">
        <v>9469.3220000000001</v>
      </c>
      <c r="D92" s="84">
        <v>608.61040000000003</v>
      </c>
      <c r="E92" s="85">
        <f t="shared" si="8"/>
        <v>15.558922423934918</v>
      </c>
      <c r="F92" s="9">
        <f t="shared" si="6"/>
        <v>11256.560646936266</v>
      </c>
      <c r="G92" s="9">
        <f t="shared" si="7"/>
        <v>818.39250873242361</v>
      </c>
      <c r="H92" s="86">
        <f t="shared" si="10"/>
        <v>13.754476643940835</v>
      </c>
    </row>
    <row r="93" spans="1:8" ht="15" x14ac:dyDescent="0.2">
      <c r="A93" s="8">
        <v>88</v>
      </c>
      <c r="B93" s="83">
        <v>30800</v>
      </c>
      <c r="C93" s="84">
        <v>9719.4570000000003</v>
      </c>
      <c r="D93" s="84">
        <v>623.5607</v>
      </c>
      <c r="E93" s="85">
        <f t="shared" si="8"/>
        <v>15.587026251012933</v>
      </c>
      <c r="F93" s="9">
        <f t="shared" si="6"/>
        <v>11027.177329034246</v>
      </c>
      <c r="G93" s="9">
        <f t="shared" si="7"/>
        <v>796.14633423306998</v>
      </c>
      <c r="H93" s="86">
        <f t="shared" si="10"/>
        <v>13.850691581286696</v>
      </c>
    </row>
    <row r="94" spans="1:8" ht="15" x14ac:dyDescent="0.2">
      <c r="A94" s="87" t="s">
        <v>96</v>
      </c>
      <c r="B94" s="84">
        <v>31000</v>
      </c>
      <c r="C94" s="84"/>
      <c r="D94" s="84"/>
      <c r="E94" s="85"/>
      <c r="F94" s="9">
        <f t="shared" si="6"/>
        <v>10898.205973632836</v>
      </c>
      <c r="G94" s="9">
        <f t="shared" si="7"/>
        <v>783.70680283531715</v>
      </c>
      <c r="H94" s="86">
        <f t="shared" si="10"/>
        <v>13.90597342552724</v>
      </c>
    </row>
    <row r="95" spans="1:8" ht="15" x14ac:dyDescent="0.2">
      <c r="A95" s="8">
        <v>89</v>
      </c>
      <c r="B95" s="83">
        <v>31150</v>
      </c>
      <c r="C95" s="84">
        <v>9011.0560000000005</v>
      </c>
      <c r="D95" s="84">
        <v>614.55600000000004</v>
      </c>
      <c r="E95" s="85">
        <f t="shared" si="8"/>
        <v>14.662709338123783</v>
      </c>
      <c r="F95" s="9">
        <f t="shared" ref="F95:F126" si="11">$K$8*EXP(-B95/$K$9)</f>
        <v>10827.43217435477</v>
      </c>
      <c r="G95" s="9">
        <f t="shared" ref="G95:G126" si="12">$O$8*EXP(-B95/$O$9)</f>
        <v>780.72392044424009</v>
      </c>
      <c r="H95" s="86">
        <f t="shared" si="9"/>
        <v>13.868451946744308</v>
      </c>
    </row>
    <row r="96" spans="1:8" ht="15" x14ac:dyDescent="0.2">
      <c r="A96" s="8">
        <v>90</v>
      </c>
      <c r="B96" s="83">
        <v>31500</v>
      </c>
      <c r="C96" s="84">
        <v>8026.2929999999997</v>
      </c>
      <c r="D96" s="84">
        <v>532.42970000000003</v>
      </c>
      <c r="E96" s="85">
        <f t="shared" si="8"/>
        <v>15.074840866315308</v>
      </c>
      <c r="F96" s="9">
        <f t="shared" si="11"/>
        <v>10663.914215977256</v>
      </c>
      <c r="G96" s="9">
        <f t="shared" si="12"/>
        <v>773.92238624761319</v>
      </c>
      <c r="H96" s="86">
        <f t="shared" si="9"/>
        <v>13.779048655875657</v>
      </c>
    </row>
    <row r="97" spans="1:8" ht="15" x14ac:dyDescent="0.2">
      <c r="A97" s="8">
        <v>91</v>
      </c>
      <c r="B97" s="83">
        <v>31850</v>
      </c>
      <c r="C97" s="84">
        <v>8569.0570000000007</v>
      </c>
      <c r="D97" s="84">
        <v>572.92949999999996</v>
      </c>
      <c r="E97" s="85">
        <f t="shared" si="8"/>
        <v>14.956564463865103</v>
      </c>
      <c r="F97" s="9">
        <f t="shared" si="11"/>
        <v>10502.865737184691</v>
      </c>
      <c r="G97" s="9">
        <f t="shared" si="12"/>
        <v>767.18010586173341</v>
      </c>
      <c r="H97" s="86">
        <f t="shared" si="9"/>
        <v>13.690221705354794</v>
      </c>
    </row>
    <row r="98" spans="1:8" ht="15" x14ac:dyDescent="0.2">
      <c r="A98" s="8">
        <v>92</v>
      </c>
      <c r="B98" s="83">
        <v>32200</v>
      </c>
      <c r="C98" s="84">
        <v>10170.540000000001</v>
      </c>
      <c r="D98" s="84">
        <v>628.68230000000005</v>
      </c>
      <c r="E98" s="85">
        <f t="shared" si="8"/>
        <v>16.17755104605299</v>
      </c>
      <c r="F98" s="9">
        <f t="shared" si="11"/>
        <v>10344.249443422508</v>
      </c>
      <c r="G98" s="9">
        <f t="shared" si="12"/>
        <v>760.49656307746523</v>
      </c>
      <c r="H98" s="86">
        <f t="shared" si="9"/>
        <v>13.601967379790549</v>
      </c>
    </row>
    <row r="99" spans="1:8" ht="15" x14ac:dyDescent="0.2">
      <c r="A99" s="8">
        <v>93</v>
      </c>
      <c r="B99" s="83">
        <v>32550</v>
      </c>
      <c r="C99" s="84">
        <v>13285.71</v>
      </c>
      <c r="D99" s="84">
        <v>844.18989999999997</v>
      </c>
      <c r="E99" s="85">
        <f t="shared" si="8"/>
        <v>15.737821549393093</v>
      </c>
      <c r="F99" s="9">
        <f t="shared" si="11"/>
        <v>10188.028603365668</v>
      </c>
      <c r="G99" s="9">
        <f t="shared" si="12"/>
        <v>753.87124618279984</v>
      </c>
      <c r="H99" s="86">
        <f t="shared" si="9"/>
        <v>13.514281987743116</v>
      </c>
    </row>
    <row r="100" spans="1:8" ht="15" x14ac:dyDescent="0.2">
      <c r="A100" s="8">
        <v>94</v>
      </c>
      <c r="B100" s="83">
        <v>32900</v>
      </c>
      <c r="C100" s="84">
        <v>13792.32</v>
      </c>
      <c r="D100" s="84">
        <v>806.9085</v>
      </c>
      <c r="E100" s="85">
        <f t="shared" si="8"/>
        <v>17.092793049026003</v>
      </c>
      <c r="F100" s="9">
        <f t="shared" si="11"/>
        <v>10034.167040412649</v>
      </c>
      <c r="G100" s="9">
        <f t="shared" si="12"/>
        <v>747.30364792367561</v>
      </c>
      <c r="H100" s="86">
        <f t="shared" si="9"/>
        <v>13.427161861569648</v>
      </c>
    </row>
    <row r="101" spans="1:8" ht="15" x14ac:dyDescent="0.2">
      <c r="A101" s="8">
        <v>95</v>
      </c>
      <c r="B101" s="83">
        <v>33250</v>
      </c>
      <c r="C101" s="84">
        <v>15127.17</v>
      </c>
      <c r="D101" s="84">
        <v>1074.3510000000001</v>
      </c>
      <c r="E101" s="85">
        <f t="shared" si="8"/>
        <v>14.080286610241902</v>
      </c>
      <c r="F101" s="9">
        <f t="shared" si="11"/>
        <v>9882.6291243079031</v>
      </c>
      <c r="G101" s="9">
        <f t="shared" si="12"/>
        <v>740.79326546514301</v>
      </c>
      <c r="H101" s="86">
        <f t="shared" si="9"/>
        <v>13.340603357270824</v>
      </c>
    </row>
    <row r="102" spans="1:8" ht="15" x14ac:dyDescent="0.2">
      <c r="A102" s="8">
        <v>96</v>
      </c>
      <c r="B102" s="83">
        <v>33600</v>
      </c>
      <c r="C102" s="84">
        <v>14210.91</v>
      </c>
      <c r="D102" s="84">
        <v>1089.1790000000001</v>
      </c>
      <c r="E102" s="85">
        <f t="shared" si="8"/>
        <v>13.047359524926572</v>
      </c>
      <c r="F102" s="9">
        <f t="shared" si="11"/>
        <v>9733.3797628908433</v>
      </c>
      <c r="G102" s="9">
        <f t="shared" si="12"/>
        <v>734.33960035286464</v>
      </c>
      <c r="H102" s="86">
        <f t="shared" si="9"/>
        <v>13.25460285433846</v>
      </c>
    </row>
    <row r="103" spans="1:8" ht="15" x14ac:dyDescent="0.2">
      <c r="A103" s="8">
        <v>97</v>
      </c>
      <c r="B103" s="83">
        <v>33950</v>
      </c>
      <c r="C103" s="84">
        <v>12223.84</v>
      </c>
      <c r="D103" s="84">
        <v>1049.7429999999999</v>
      </c>
      <c r="E103" s="85">
        <f t="shared" si="8"/>
        <v>11.6446025360493</v>
      </c>
      <c r="F103" s="9">
        <f t="shared" si="11"/>
        <v>9586.384393969427</v>
      </c>
      <c r="G103" s="9">
        <f t="shared" si="12"/>
        <v>727.94215847495275</v>
      </c>
      <c r="H103" s="86">
        <f t="shared" si="9"/>
        <v>13.169156755604062</v>
      </c>
    </row>
    <row r="104" spans="1:8" ht="15" x14ac:dyDescent="0.2">
      <c r="A104" s="8">
        <v>98</v>
      </c>
      <c r="B104" s="83">
        <v>34300</v>
      </c>
      <c r="C104" s="84">
        <v>11025.84</v>
      </c>
      <c r="D104" s="84">
        <v>964.51840000000004</v>
      </c>
      <c r="E104" s="85">
        <f t="shared" si="8"/>
        <v>11.431445994187358</v>
      </c>
      <c r="F104" s="9">
        <f t="shared" si="11"/>
        <v>9441.6089773164622</v>
      </c>
      <c r="G104" s="9">
        <f t="shared" si="12"/>
        <v>721.60045002413869</v>
      </c>
      <c r="H104" s="86">
        <f t="shared" si="9"/>
        <v>13.084261487088353</v>
      </c>
    </row>
    <row r="105" spans="1:8" ht="15" x14ac:dyDescent="0.2">
      <c r="A105" s="8">
        <v>99</v>
      </c>
      <c r="B105" s="83">
        <v>34650</v>
      </c>
      <c r="C105" s="84">
        <v>10121.61</v>
      </c>
      <c r="D105" s="84">
        <v>910.29200000000003</v>
      </c>
      <c r="E105" s="85">
        <f t="shared" si="8"/>
        <v>11.119080470881871</v>
      </c>
      <c r="F105" s="9">
        <f t="shared" si="11"/>
        <v>9299.019986786805</v>
      </c>
      <c r="G105" s="9">
        <f t="shared" si="12"/>
        <v>715.31398946027127</v>
      </c>
      <c r="H105" s="86">
        <f t="shared" si="9"/>
        <v>12.999913497851805</v>
      </c>
    </row>
    <row r="106" spans="1:8" ht="15" x14ac:dyDescent="0.2">
      <c r="A106" s="8">
        <v>100</v>
      </c>
      <c r="B106" s="83">
        <v>35000</v>
      </c>
      <c r="C106" s="84">
        <v>9082.2309999999998</v>
      </c>
      <c r="D106" s="84">
        <v>830.91200000000003</v>
      </c>
      <c r="E106" s="85">
        <f t="shared" si="8"/>
        <v>10.930436676808133</v>
      </c>
      <c r="F106" s="9">
        <f t="shared" si="11"/>
        <v>9158.5844025535862</v>
      </c>
      <c r="G106" s="9">
        <f t="shared" si="12"/>
        <v>709.08229547314272</v>
      </c>
      <c r="H106" s="86">
        <f t="shared" si="9"/>
        <v>12.916109259846099</v>
      </c>
    </row>
    <row r="107" spans="1:8" ht="15" x14ac:dyDescent="0.2">
      <c r="A107" s="8">
        <v>101</v>
      </c>
      <c r="B107" s="83">
        <v>35350</v>
      </c>
      <c r="C107" s="84">
        <v>10323.549999999999</v>
      </c>
      <c r="D107" s="84">
        <v>851.86080000000004</v>
      </c>
      <c r="E107" s="85">
        <f t="shared" si="8"/>
        <v>12.118822699671119</v>
      </c>
      <c r="F107" s="9">
        <f t="shared" si="11"/>
        <v>9020.2697034617013</v>
      </c>
      <c r="G107" s="9">
        <f t="shared" si="12"/>
        <v>702.90489094563816</v>
      </c>
      <c r="H107" s="86">
        <f t="shared" si="9"/>
        <v>12.832845267766558</v>
      </c>
    </row>
    <row r="108" spans="1:8" ht="15" x14ac:dyDescent="0.2">
      <c r="A108" s="8">
        <v>102</v>
      </c>
      <c r="B108" s="83">
        <v>35700</v>
      </c>
      <c r="C108" s="84">
        <v>13342</v>
      </c>
      <c r="D108" s="84">
        <v>1123.383</v>
      </c>
      <c r="E108" s="85">
        <f t="shared" si="8"/>
        <v>11.876626226318184</v>
      </c>
      <c r="F108" s="9">
        <f t="shared" si="11"/>
        <v>8884.0438594967673</v>
      </c>
      <c r="G108" s="9">
        <f t="shared" si="12"/>
        <v>696.78130291720572</v>
      </c>
      <c r="H108" s="86">
        <f t="shared" si="9"/>
        <v>12.750118038905535</v>
      </c>
    </row>
    <row r="109" spans="1:8" ht="15" x14ac:dyDescent="0.2">
      <c r="A109" s="8">
        <v>103</v>
      </c>
      <c r="B109" s="83">
        <v>36050</v>
      </c>
      <c r="C109" s="84">
        <v>14868.83</v>
      </c>
      <c r="D109" s="84">
        <v>1189.921</v>
      </c>
      <c r="E109" s="85">
        <f t="shared" si="8"/>
        <v>12.495644668847763</v>
      </c>
      <c r="F109" s="9">
        <f t="shared" si="11"/>
        <v>8749.875324367822</v>
      </c>
      <c r="G109" s="9">
        <f t="shared" si="12"/>
        <v>690.71106254764584</v>
      </c>
      <c r="H109" s="86">
        <f t="shared" si="9"/>
        <v>12.667924113006729</v>
      </c>
    </row>
    <row r="110" spans="1:8" ht="15" x14ac:dyDescent="0.2">
      <c r="A110" s="8">
        <v>104</v>
      </c>
      <c r="B110" s="83">
        <v>36400</v>
      </c>
      <c r="C110" s="84">
        <v>15673.1</v>
      </c>
      <c r="D110" s="84">
        <v>1202.4639999999999</v>
      </c>
      <c r="E110" s="85">
        <f t="shared" si="8"/>
        <v>13.034153205418209</v>
      </c>
      <c r="F110" s="9">
        <f t="shared" si="11"/>
        <v>8617.7330282020503</v>
      </c>
      <c r="G110" s="9">
        <f t="shared" si="12"/>
        <v>684.69370508121483</v>
      </c>
      <c r="H110" s="86">
        <f t="shared" si="9"/>
        <v>12.586260052120473</v>
      </c>
    </row>
    <row r="111" spans="1:8" ht="15" x14ac:dyDescent="0.2">
      <c r="A111" s="8">
        <v>105</v>
      </c>
      <c r="B111" s="83">
        <v>36750</v>
      </c>
      <c r="C111" s="84">
        <v>15660.81</v>
      </c>
      <c r="D111" s="84">
        <v>1253.2339999999999</v>
      </c>
      <c r="E111" s="85">
        <f t="shared" si="8"/>
        <v>12.496317527293387</v>
      </c>
      <c r="F111" s="9">
        <f t="shared" si="11"/>
        <v>8487.5863703498126</v>
      </c>
      <c r="G111" s="9">
        <f t="shared" si="12"/>
        <v>678.72876981104241</v>
      </c>
      <c r="H111" s="86">
        <f t="shared" si="9"/>
        <v>12.505122440459907</v>
      </c>
    </row>
    <row r="112" spans="1:8" ht="15" x14ac:dyDescent="0.2">
      <c r="A112" s="8">
        <v>106</v>
      </c>
      <c r="B112" s="83">
        <v>37100</v>
      </c>
      <c r="C112" s="84">
        <v>13376.22</v>
      </c>
      <c r="D112" s="84">
        <v>1111.9870000000001</v>
      </c>
      <c r="E112" s="85">
        <f t="shared" si="8"/>
        <v>12.02911544829211</v>
      </c>
      <c r="F112" s="9">
        <f t="shared" si="11"/>
        <v>8359.4052122983558</v>
      </c>
      <c r="G112" s="9">
        <f t="shared" si="12"/>
        <v>672.81580004385796</v>
      </c>
      <c r="H112" s="86">
        <f t="shared" si="9"/>
        <v>12.424507884258132</v>
      </c>
    </row>
    <row r="113" spans="1:8" ht="15" x14ac:dyDescent="0.2">
      <c r="A113" s="8">
        <v>107</v>
      </c>
      <c r="B113" s="83">
        <v>37450</v>
      </c>
      <c r="C113" s="84">
        <v>11738.75</v>
      </c>
      <c r="D113" s="84">
        <v>989.61959999999999</v>
      </c>
      <c r="E113" s="85">
        <f t="shared" si="8"/>
        <v>11.861881070261745</v>
      </c>
      <c r="F113" s="9">
        <f t="shared" si="11"/>
        <v>8233.159870692527</v>
      </c>
      <c r="G113" s="9">
        <f t="shared" si="12"/>
        <v>666.95434306502557</v>
      </c>
      <c r="H113" s="86">
        <f t="shared" si="9"/>
        <v>12.344413011626232</v>
      </c>
    </row>
    <row r="114" spans="1:8" ht="15" x14ac:dyDescent="0.2">
      <c r="A114" s="8">
        <v>108</v>
      </c>
      <c r="B114" s="83">
        <v>37800</v>
      </c>
      <c r="C114" s="84">
        <v>10796.95</v>
      </c>
      <c r="D114" s="84">
        <v>929.11120000000005</v>
      </c>
      <c r="E114" s="85">
        <f t="shared" si="8"/>
        <v>11.620729574673085</v>
      </c>
      <c r="F114" s="9">
        <f t="shared" si="11"/>
        <v>8108.8211104608999</v>
      </c>
      <c r="G114" s="9">
        <f t="shared" si="12"/>
        <v>661.14395010388193</v>
      </c>
      <c r="H114" s="86">
        <f t="shared" si="9"/>
        <v>12.264834472412256</v>
      </c>
    </row>
    <row r="115" spans="1:8" ht="15" x14ac:dyDescent="0.2">
      <c r="A115" s="8">
        <v>109</v>
      </c>
      <c r="B115" s="83">
        <v>38150</v>
      </c>
      <c r="C115" s="84">
        <v>10862.22</v>
      </c>
      <c r="D115" s="84">
        <v>1072.7190000000001</v>
      </c>
      <c r="E115" s="85">
        <f t="shared" si="8"/>
        <v>10.125876394470499</v>
      </c>
      <c r="F115" s="9">
        <f t="shared" si="11"/>
        <v>7986.3601380457067</v>
      </c>
      <c r="G115" s="9">
        <f t="shared" si="12"/>
        <v>655.3841762993776</v>
      </c>
      <c r="H115" s="86">
        <f t="shared" si="9"/>
        <v>12.185768938061086</v>
      </c>
    </row>
    <row r="116" spans="1:8" ht="15" x14ac:dyDescent="0.2">
      <c r="A116" s="8">
        <v>110</v>
      </c>
      <c r="B116" s="83">
        <v>38500</v>
      </c>
      <c r="C116" s="84">
        <v>10657.65</v>
      </c>
      <c r="D116" s="84">
        <v>1106.9829999999999</v>
      </c>
      <c r="E116" s="85">
        <f t="shared" si="8"/>
        <v>9.6276546252291144</v>
      </c>
      <c r="F116" s="9">
        <f t="shared" si="11"/>
        <v>7865.7485947350142</v>
      </c>
      <c r="G116" s="9">
        <f t="shared" si="12"/>
        <v>649.67458066601705</v>
      </c>
      <c r="H116" s="86">
        <f t="shared" si="9"/>
        <v>12.107213101475208</v>
      </c>
    </row>
    <row r="117" spans="1:8" ht="15" x14ac:dyDescent="0.2">
      <c r="A117" s="8">
        <v>111</v>
      </c>
      <c r="B117" s="83">
        <v>38850</v>
      </c>
      <c r="C117" s="84">
        <v>9536.9840000000004</v>
      </c>
      <c r="D117" s="84">
        <v>938.80259999999998</v>
      </c>
      <c r="E117" s="85">
        <f t="shared" si="8"/>
        <v>10.158668073565199</v>
      </c>
      <c r="F117" s="9">
        <f t="shared" si="11"/>
        <v>7746.9585500956</v>
      </c>
      <c r="G117" s="9">
        <f t="shared" si="12"/>
        <v>644.01472606009588</v>
      </c>
      <c r="H117" s="86">
        <f t="shared" si="9"/>
        <v>12.029163676876383</v>
      </c>
    </row>
    <row r="118" spans="1:8" ht="15" x14ac:dyDescent="0.2">
      <c r="A118" s="8">
        <v>112</v>
      </c>
      <c r="B118" s="83">
        <v>39200</v>
      </c>
      <c r="C118" s="84">
        <v>7859.3360000000002</v>
      </c>
      <c r="D118" s="84">
        <v>610.47439999999995</v>
      </c>
      <c r="E118" s="85">
        <f t="shared" si="8"/>
        <v>12.874145091096368</v>
      </c>
      <c r="F118" s="9">
        <f t="shared" si="11"/>
        <v>7629.9624955049985</v>
      </c>
      <c r="G118" s="9">
        <f t="shared" si="12"/>
        <v>638.40417914623072</v>
      </c>
      <c r="H118" s="86">
        <f t="shared" si="9"/>
        <v>11.951617399668221</v>
      </c>
    </row>
    <row r="119" spans="1:8" ht="15" x14ac:dyDescent="0.2">
      <c r="A119" s="8">
        <v>113</v>
      </c>
      <c r="B119" s="83">
        <v>39550</v>
      </c>
      <c r="C119" s="84">
        <v>8672.5</v>
      </c>
      <c r="D119" s="84">
        <v>726.62279999999998</v>
      </c>
      <c r="E119" s="85">
        <f t="shared" si="8"/>
        <v>11.935353528680906</v>
      </c>
      <c r="F119" s="9">
        <f t="shared" si="11"/>
        <v>7514.7333377812456</v>
      </c>
      <c r="G119" s="9">
        <f t="shared" si="12"/>
        <v>632.84251036418277</v>
      </c>
      <c r="H119" s="86">
        <f t="shared" si="9"/>
        <v>11.874571026299627</v>
      </c>
    </row>
    <row r="120" spans="1:8" ht="15" x14ac:dyDescent="0.2">
      <c r="A120" s="8">
        <v>114</v>
      </c>
      <c r="B120" s="83">
        <v>39900</v>
      </c>
      <c r="C120" s="84">
        <v>8650.7870000000003</v>
      </c>
      <c r="D120" s="84">
        <v>813.39030000000002</v>
      </c>
      <c r="E120" s="85">
        <f t="shared" si="8"/>
        <v>10.635468605907889</v>
      </c>
      <c r="F120" s="9">
        <f t="shared" si="11"/>
        <v>7401.2443929088067</v>
      </c>
      <c r="G120" s="9">
        <f t="shared" si="12"/>
        <v>627.32929389596939</v>
      </c>
      <c r="H120" s="86">
        <f t="shared" si="9"/>
        <v>11.798021334129125</v>
      </c>
    </row>
    <row r="121" spans="1:8" ht="15" x14ac:dyDescent="0.2">
      <c r="A121" s="8">
        <v>115</v>
      </c>
      <c r="B121" s="83">
        <v>40250</v>
      </c>
      <c r="C121" s="84">
        <v>8463.6260000000002</v>
      </c>
      <c r="D121" s="84">
        <v>641.64070000000004</v>
      </c>
      <c r="E121" s="85">
        <f t="shared" si="8"/>
        <v>13.190600284551774</v>
      </c>
      <c r="F121" s="9">
        <f t="shared" si="11"/>
        <v>7289.4693798592725</v>
      </c>
      <c r="G121" s="9">
        <f t="shared" si="12"/>
        <v>621.86410763326137</v>
      </c>
      <c r="H121" s="86">
        <f t="shared" si="9"/>
        <v>11.721965121290085</v>
      </c>
    </row>
    <row r="122" spans="1:8" ht="15" x14ac:dyDescent="0.2">
      <c r="A122" s="8">
        <v>116</v>
      </c>
      <c r="B122" s="83">
        <v>40600</v>
      </c>
      <c r="C122" s="84">
        <v>8103.2780000000002</v>
      </c>
      <c r="D122" s="84">
        <v>636.5258</v>
      </c>
      <c r="E122" s="85">
        <f t="shared" si="8"/>
        <v>12.730478481783457</v>
      </c>
      <c r="F122" s="9">
        <f t="shared" si="11"/>
        <v>7179.382414505365</v>
      </c>
      <c r="G122" s="9">
        <f t="shared" si="12"/>
        <v>616.44653314506616</v>
      </c>
      <c r="H122" s="86">
        <f t="shared" si="9"/>
        <v>11.646399206556762</v>
      </c>
    </row>
    <row r="123" spans="1:8" ht="15" x14ac:dyDescent="0.2">
      <c r="A123" s="8">
        <v>117</v>
      </c>
      <c r="B123" s="83">
        <v>40950</v>
      </c>
      <c r="C123" s="84">
        <v>8280.0329999999994</v>
      </c>
      <c r="D123" s="84">
        <v>616.64509999999996</v>
      </c>
      <c r="E123" s="85">
        <f t="shared" si="8"/>
        <v>13.427550141888746</v>
      </c>
      <c r="F123" s="9">
        <f t="shared" si="11"/>
        <v>7070.9580036268653</v>
      </c>
      <c r="G123" s="9">
        <f t="shared" si="12"/>
        <v>611.07615564569005</v>
      </c>
      <c r="H123" s="86">
        <f t="shared" si="9"/>
        <v>11.57132042921128</v>
      </c>
    </row>
    <row r="124" spans="1:8" ht="15" x14ac:dyDescent="0.2">
      <c r="A124" s="8">
        <v>118</v>
      </c>
      <c r="B124" s="83">
        <v>41300</v>
      </c>
      <c r="C124" s="84">
        <v>8275.2109999999993</v>
      </c>
      <c r="D124" s="84">
        <v>619.3596</v>
      </c>
      <c r="E124" s="85">
        <f t="shared" si="8"/>
        <v>13.360915048382232</v>
      </c>
      <c r="F124" s="9">
        <f t="shared" si="11"/>
        <v>6964.1710390070575</v>
      </c>
      <c r="G124" s="9">
        <f t="shared" si="12"/>
        <v>605.75256396298278</v>
      </c>
      <c r="H124" s="86">
        <f t="shared" si="9"/>
        <v>11.496725648911383</v>
      </c>
    </row>
    <row r="125" spans="1:8" ht="15" x14ac:dyDescent="0.2">
      <c r="A125" s="8">
        <v>119</v>
      </c>
      <c r="B125" s="83">
        <v>41650</v>
      </c>
      <c r="C125" s="84">
        <v>8540.9490000000005</v>
      </c>
      <c r="D125" s="84">
        <v>617.51589999999999</v>
      </c>
      <c r="E125" s="85">
        <f t="shared" si="8"/>
        <v>13.831140218413811</v>
      </c>
      <c r="F125" s="9">
        <f t="shared" si="11"/>
        <v>6858.9967916183323</v>
      </c>
      <c r="G125" s="9">
        <f t="shared" si="12"/>
        <v>600.47535050685553</v>
      </c>
      <c r="H125" s="86">
        <f t="shared" si="9"/>
        <v>11.422611745559111</v>
      </c>
    </row>
    <row r="126" spans="1:8" ht="15" x14ac:dyDescent="0.2">
      <c r="A126" s="8">
        <v>120</v>
      </c>
      <c r="B126" s="83">
        <v>42000</v>
      </c>
      <c r="C126" s="84">
        <v>8394.9770000000008</v>
      </c>
      <c r="D126" s="84">
        <v>709.81719999999996</v>
      </c>
      <c r="E126" s="85">
        <f t="shared" si="8"/>
        <v>11.826956292408807</v>
      </c>
      <c r="F126" s="9">
        <f t="shared" si="11"/>
        <v>6755.4109058956028</v>
      </c>
      <c r="G126" s="9">
        <f t="shared" si="12"/>
        <v>595.24411123807522</v>
      </c>
      <c r="H126" s="86">
        <f t="shared" si="9"/>
        <v>11.348975619170288</v>
      </c>
    </row>
    <row r="127" spans="1:8" ht="15" x14ac:dyDescent="0.2">
      <c r="A127" s="8">
        <v>121</v>
      </c>
      <c r="B127" s="83">
        <v>42350</v>
      </c>
      <c r="C127" s="84">
        <v>8466.4310000000005</v>
      </c>
      <c r="D127" s="84">
        <v>745.32460000000003</v>
      </c>
      <c r="E127" s="85">
        <f t="shared" si="8"/>
        <v>11.35938757421934</v>
      </c>
      <c r="F127" s="9">
        <f t="shared" ref="F127:F158" si="13">$K$8*EXP(-B127/$K$9)</f>
        <v>6653.3893940961943</v>
      </c>
      <c r="G127" s="9">
        <f t="shared" ref="G127:G158" si="14">$O$8*EXP(-B127/$O$9)</f>
        <v>590.05844563733001</v>
      </c>
      <c r="H127" s="86">
        <f t="shared" si="9"/>
        <v>11.275814189744848</v>
      </c>
    </row>
    <row r="128" spans="1:8" ht="15" x14ac:dyDescent="0.2">
      <c r="A128" s="8">
        <v>122</v>
      </c>
      <c r="B128" s="83">
        <v>42700</v>
      </c>
      <c r="C128" s="84">
        <v>9142.0830000000005</v>
      </c>
      <c r="D128" s="84">
        <v>831.50739999999996</v>
      </c>
      <c r="E128" s="85">
        <f t="shared" si="8"/>
        <v>10.994590066185822</v>
      </c>
      <c r="F128" s="9">
        <f t="shared" si="13"/>
        <v>6552.9086307449306</v>
      </c>
      <c r="G128" s="9">
        <f t="shared" si="14"/>
        <v>584.91795667456415</v>
      </c>
      <c r="H128" s="86">
        <f t="shared" si="9"/>
        <v>11.203124397138023</v>
      </c>
    </row>
    <row r="129" spans="1:8" ht="15" x14ac:dyDescent="0.2">
      <c r="A129" s="8">
        <v>123</v>
      </c>
      <c r="B129" s="83">
        <v>43050</v>
      </c>
      <c r="C129" s="84">
        <v>8470.5450000000001</v>
      </c>
      <c r="D129" s="84">
        <v>772.77589999999998</v>
      </c>
      <c r="E129" s="85">
        <f t="shared" si="8"/>
        <v>10.961191983342131</v>
      </c>
      <c r="F129" s="9">
        <f t="shared" si="13"/>
        <v>6453.9453471630923</v>
      </c>
      <c r="G129" s="9">
        <f t="shared" si="14"/>
        <v>579.82225077858038</v>
      </c>
      <c r="H129" s="86">
        <f t="shared" si="9"/>
        <v>11.130903200932336</v>
      </c>
    </row>
    <row r="130" spans="1:8" ht="15" x14ac:dyDescent="0.2">
      <c r="A130" s="8">
        <v>124</v>
      </c>
      <c r="B130" s="83">
        <v>43400</v>
      </c>
      <c r="C130" s="84">
        <v>8930.5059999999994</v>
      </c>
      <c r="D130" s="84">
        <v>807.27980000000002</v>
      </c>
      <c r="E130" s="85">
        <f t="shared" si="8"/>
        <v>11.062466817576755</v>
      </c>
      <c r="F130" s="9">
        <f t="shared" si="13"/>
        <v>6356.4766260800125</v>
      </c>
      <c r="G130" s="9">
        <f t="shared" si="14"/>
        <v>574.77093780690689</v>
      </c>
      <c r="H130" s="86">
        <f t="shared" si="9"/>
        <v>11.059147580310432</v>
      </c>
    </row>
    <row r="131" spans="1:8" ht="15" x14ac:dyDescent="0.2">
      <c r="A131" s="8">
        <v>125</v>
      </c>
      <c r="B131" s="83">
        <v>43750</v>
      </c>
      <c r="C131" s="84">
        <v>9935.0550000000003</v>
      </c>
      <c r="D131" s="84">
        <v>901.13099999999997</v>
      </c>
      <c r="E131" s="85">
        <f t="shared" si="8"/>
        <v>11.025095130452732</v>
      </c>
      <c r="F131" s="9">
        <f t="shared" si="13"/>
        <v>6260.4798963260419</v>
      </c>
      <c r="G131" s="9">
        <f t="shared" si="14"/>
        <v>569.76363101592676</v>
      </c>
      <c r="H131" s="86">
        <f t="shared" si="9"/>
        <v>10.98785453392872</v>
      </c>
    </row>
    <row r="132" spans="1:8" ht="15" x14ac:dyDescent="0.2">
      <c r="A132" s="8">
        <v>126</v>
      </c>
      <c r="B132" s="83">
        <v>44100</v>
      </c>
      <c r="C132" s="84">
        <v>10364.58</v>
      </c>
      <c r="D132" s="84">
        <v>953.35910000000001</v>
      </c>
      <c r="E132" s="85">
        <f t="shared" si="8"/>
        <v>10.871643224468095</v>
      </c>
      <c r="F132" s="9">
        <f t="shared" si="13"/>
        <v>6165.9329276056687</v>
      </c>
      <c r="G132" s="9">
        <f t="shared" si="14"/>
        <v>564.79994703126772</v>
      </c>
      <c r="H132" s="86">
        <f t="shared" si="9"/>
        <v>10.917021079791848</v>
      </c>
    </row>
    <row r="133" spans="1:8" ht="15" x14ac:dyDescent="0.2">
      <c r="A133" s="8">
        <v>127</v>
      </c>
      <c r="B133" s="83">
        <v>44450</v>
      </c>
      <c r="C133" s="84">
        <v>10488.07</v>
      </c>
      <c r="D133" s="84">
        <v>996.34640000000002</v>
      </c>
      <c r="E133" s="85">
        <f t="shared" si="8"/>
        <v>10.526529729017939</v>
      </c>
      <c r="F133" s="9">
        <f t="shared" si="13"/>
        <v>6072.8138253495654</v>
      </c>
      <c r="G133" s="9">
        <f t="shared" si="14"/>
        <v>559.87950581845018</v>
      </c>
      <c r="H133" s="86">
        <f t="shared" si="9"/>
        <v>10.846644255127945</v>
      </c>
    </row>
    <row r="134" spans="1:8" ht="15" x14ac:dyDescent="0.2">
      <c r="A134" s="8">
        <v>128</v>
      </c>
      <c r="B134" s="83">
        <v>44800</v>
      </c>
      <c r="C134" s="84">
        <v>10313.06</v>
      </c>
      <c r="D134" s="84">
        <v>970.16840000000002</v>
      </c>
      <c r="E134" s="85">
        <f t="shared" ref="E134:E197" si="15">C134/D134</f>
        <v>10.630175132482155</v>
      </c>
      <c r="F134" s="9">
        <f t="shared" si="13"/>
        <v>5981.1010256443979</v>
      </c>
      <c r="G134" s="9">
        <f t="shared" si="14"/>
        <v>555.00193065379017</v>
      </c>
      <c r="H134" s="86">
        <f t="shared" ref="H134:H198" si="16">F134/G134</f>
        <v>10.776721116264737</v>
      </c>
    </row>
    <row r="135" spans="1:8" ht="15" x14ac:dyDescent="0.2">
      <c r="A135" s="8">
        <v>129</v>
      </c>
      <c r="B135" s="83">
        <v>45150</v>
      </c>
      <c r="C135" s="84">
        <v>9529.34</v>
      </c>
      <c r="D135" s="84">
        <v>891.50779999999997</v>
      </c>
      <c r="E135" s="85">
        <f t="shared" si="15"/>
        <v>10.689014723146562</v>
      </c>
      <c r="F135" s="9">
        <f t="shared" si="13"/>
        <v>5890.7732902391836</v>
      </c>
      <c r="G135" s="9">
        <f t="shared" si="14"/>
        <v>550.16684809555647</v>
      </c>
      <c r="H135" s="86">
        <f t="shared" si="16"/>
        <v>10.70724873850639</v>
      </c>
    </row>
    <row r="136" spans="1:8" ht="15" x14ac:dyDescent="0.2">
      <c r="A136" s="8">
        <v>130</v>
      </c>
      <c r="B136" s="83">
        <v>45500</v>
      </c>
      <c r="C136" s="84">
        <v>8679.2870000000003</v>
      </c>
      <c r="D136" s="84">
        <v>820.61959999999999</v>
      </c>
      <c r="E136" s="85">
        <f t="shared" si="15"/>
        <v>10.576504631378535</v>
      </c>
      <c r="F136" s="9">
        <f t="shared" si="13"/>
        <v>5801.8097016270876</v>
      </c>
      <c r="G136" s="9">
        <f t="shared" si="14"/>
        <v>545.37388795537879</v>
      </c>
      <c r="H136" s="86">
        <f t="shared" si="16"/>
        <v>10.638224216011196</v>
      </c>
    </row>
    <row r="137" spans="1:8" ht="15" x14ac:dyDescent="0.2">
      <c r="A137" s="8">
        <v>131</v>
      </c>
      <c r="B137" s="83">
        <v>45850</v>
      </c>
      <c r="C137" s="84">
        <v>9154.0949999999993</v>
      </c>
      <c r="D137" s="84">
        <v>859.42399999999998</v>
      </c>
      <c r="E137" s="85">
        <f t="shared" si="15"/>
        <v>10.651430492981346</v>
      </c>
      <c r="F137" s="9">
        <f t="shared" si="13"/>
        <v>5714.1896582014697</v>
      </c>
      <c r="G137" s="9">
        <f t="shared" si="14"/>
        <v>540.62268326990522</v>
      </c>
      <c r="H137" s="86">
        <f t="shared" si="16"/>
        <v>10.569644661670008</v>
      </c>
    </row>
    <row r="138" spans="1:8" ht="15" x14ac:dyDescent="0.2">
      <c r="A138" s="8">
        <v>132</v>
      </c>
      <c r="B138" s="83">
        <v>46200</v>
      </c>
      <c r="C138" s="84">
        <v>9287.9860000000008</v>
      </c>
      <c r="D138" s="84">
        <v>883.33600000000001</v>
      </c>
      <c r="E138" s="85">
        <f t="shared" si="15"/>
        <v>10.514669389677316</v>
      </c>
      <c r="F138" s="9">
        <f t="shared" si="13"/>
        <v>5627.8928694851102</v>
      </c>
      <c r="G138" s="9">
        <f t="shared" si="14"/>
        <v>535.91287027270607</v>
      </c>
      <c r="H138" s="86">
        <f t="shared" si="16"/>
        <v>10.501507206985504</v>
      </c>
    </row>
    <row r="139" spans="1:8" ht="15" x14ac:dyDescent="0.2">
      <c r="A139" s="8">
        <v>133</v>
      </c>
      <c r="B139" s="83">
        <v>46550</v>
      </c>
      <c r="C139" s="84">
        <v>8995.3549999999996</v>
      </c>
      <c r="D139" s="84">
        <v>823.61069999999995</v>
      </c>
      <c r="E139" s="85">
        <f t="shared" si="15"/>
        <v>10.921853006523591</v>
      </c>
      <c r="F139" s="9">
        <f t="shared" si="13"/>
        <v>5542.8993514314716</v>
      </c>
      <c r="G139" s="9">
        <f t="shared" si="14"/>
        <v>531.24408836642306</v>
      </c>
      <c r="H139" s="86">
        <f t="shared" si="16"/>
        <v>10.433809001952193</v>
      </c>
    </row>
    <row r="140" spans="1:8" ht="15" x14ac:dyDescent="0.2">
      <c r="A140" s="8">
        <v>134</v>
      </c>
      <c r="B140" s="83">
        <v>46900</v>
      </c>
      <c r="C140" s="84">
        <v>8614.8629999999994</v>
      </c>
      <c r="D140" s="84">
        <v>796.10550000000001</v>
      </c>
      <c r="E140" s="85">
        <f t="shared" si="15"/>
        <v>10.821257986535704</v>
      </c>
      <c r="F140" s="9">
        <f t="shared" si="13"/>
        <v>5459.189421796922</v>
      </c>
      <c r="G140" s="9">
        <f t="shared" si="14"/>
        <v>526.61598009516092</v>
      </c>
      <c r="H140" s="86">
        <f t="shared" si="16"/>
        <v>10.366547214937215</v>
      </c>
    </row>
    <row r="141" spans="1:8" ht="15" x14ac:dyDescent="0.2">
      <c r="A141" s="8">
        <v>135</v>
      </c>
      <c r="B141" s="83">
        <v>47250</v>
      </c>
      <c r="C141" s="84">
        <v>8337.9120000000003</v>
      </c>
      <c r="D141" s="84">
        <v>715.12339999999995</v>
      </c>
      <c r="E141" s="85">
        <f t="shared" si="15"/>
        <v>11.659403118398867</v>
      </c>
      <c r="F141" s="9">
        <f t="shared" si="13"/>
        <v>5376.7436955828452</v>
      </c>
      <c r="G141" s="9">
        <f t="shared" si="14"/>
        <v>522.02819111711949</v>
      </c>
      <c r="H141" s="86">
        <f t="shared" si="16"/>
        <v>10.299719032561878</v>
      </c>
    </row>
    <row r="142" spans="1:8" ht="15" x14ac:dyDescent="0.2">
      <c r="A142" s="8">
        <v>136</v>
      </c>
      <c r="B142" s="83">
        <v>47600</v>
      </c>
      <c r="C142" s="84">
        <v>7793.29</v>
      </c>
      <c r="D142" s="84">
        <v>788.52059999999994</v>
      </c>
      <c r="E142" s="85">
        <f t="shared" si="15"/>
        <v>9.8834323415266514</v>
      </c>
      <c r="F142" s="9">
        <f t="shared" si="13"/>
        <v>5295.5430805465958</v>
      </c>
      <c r="G142" s="9">
        <f t="shared" si="14"/>
        <v>517.48037017746367</v>
      </c>
      <c r="H142" s="86">
        <f t="shared" si="16"/>
        <v>10.233321659584021</v>
      </c>
    </row>
    <row r="143" spans="1:8" ht="15" x14ac:dyDescent="0.2">
      <c r="A143" s="8">
        <v>137</v>
      </c>
      <c r="B143" s="83">
        <v>47950</v>
      </c>
      <c r="C143" s="84">
        <v>7646.183</v>
      </c>
      <c r="D143" s="84">
        <v>742.01220000000001</v>
      </c>
      <c r="E143" s="85">
        <f t="shared" si="15"/>
        <v>10.304659411260355</v>
      </c>
      <c r="F143" s="9">
        <f t="shared" si="13"/>
        <v>5215.5687727802451</v>
      </c>
      <c r="G143" s="9">
        <f t="shared" si="14"/>
        <v>512.97216908143139</v>
      </c>
      <c r="H143" s="86">
        <f t="shared" si="16"/>
        <v>10.167352318781067</v>
      </c>
    </row>
    <row r="144" spans="1:8" ht="15" x14ac:dyDescent="0.2">
      <c r="A144" s="8">
        <v>138</v>
      </c>
      <c r="B144" s="83">
        <v>48300</v>
      </c>
      <c r="C144" s="84">
        <v>7468.5590000000002</v>
      </c>
      <c r="D144" s="84">
        <v>664.08259999999996</v>
      </c>
      <c r="E144" s="85">
        <f t="shared" si="15"/>
        <v>11.246430790386619</v>
      </c>
      <c r="F144" s="9">
        <f t="shared" si="13"/>
        <v>5136.8022523560849</v>
      </c>
      <c r="G144" s="9">
        <f t="shared" si="14"/>
        <v>508.50324266767421</v>
      </c>
      <c r="H144" s="86">
        <f t="shared" si="16"/>
        <v>10.101808250833862</v>
      </c>
    </row>
    <row r="145" spans="1:8" ht="15" x14ac:dyDescent="0.2">
      <c r="A145" s="8">
        <v>139</v>
      </c>
      <c r="B145" s="83">
        <v>48650</v>
      </c>
      <c r="C145" s="84">
        <v>7650.5990000000002</v>
      </c>
      <c r="D145" s="84">
        <v>787.07950000000005</v>
      </c>
      <c r="E145" s="85">
        <f t="shared" si="15"/>
        <v>9.7202366469969039</v>
      </c>
      <c r="F145" s="9">
        <f t="shared" si="13"/>
        <v>5059.2252790379098</v>
      </c>
      <c r="G145" s="9">
        <f t="shared" si="14"/>
        <v>504.07324878183044</v>
      </c>
      <c r="H145" s="86">
        <f t="shared" si="16"/>
        <v>10.036686714211269</v>
      </c>
    </row>
    <row r="146" spans="1:8" ht="15" x14ac:dyDescent="0.2">
      <c r="A146" s="8">
        <v>140</v>
      </c>
      <c r="B146" s="83">
        <v>49000</v>
      </c>
      <c r="C146" s="84">
        <v>7492.9949999999999</v>
      </c>
      <c r="D146" s="84">
        <v>756.44</v>
      </c>
      <c r="E146" s="85">
        <f t="shared" si="15"/>
        <v>9.9056038813389016</v>
      </c>
      <c r="F146" s="9">
        <f t="shared" si="13"/>
        <v>4982.8198880570626</v>
      </c>
      <c r="G146" s="9">
        <f t="shared" si="14"/>
        <v>499.68184825032921</v>
      </c>
      <c r="H146" s="86">
        <f t="shared" si="16"/>
        <v>9.9719849850554976</v>
      </c>
    </row>
    <row r="147" spans="1:8" ht="15" x14ac:dyDescent="0.2">
      <c r="A147" s="8">
        <v>141</v>
      </c>
      <c r="B147" s="83">
        <v>49350</v>
      </c>
      <c r="C147" s="84">
        <v>7247.9189999999999</v>
      </c>
      <c r="D147" s="84">
        <v>690.87339999999995</v>
      </c>
      <c r="E147" s="85">
        <f t="shared" si="15"/>
        <v>10.490951019390819</v>
      </c>
      <c r="F147" s="9">
        <f t="shared" si="13"/>
        <v>4907.5683859522705</v>
      </c>
      <c r="G147" s="9">
        <f t="shared" si="14"/>
        <v>495.32870485442243</v>
      </c>
      <c r="H147" s="86">
        <f t="shared" si="16"/>
        <v>9.9077003570681601</v>
      </c>
    </row>
    <row r="148" spans="1:8" ht="15" x14ac:dyDescent="0.2">
      <c r="A148" s="8">
        <v>142</v>
      </c>
      <c r="B148" s="83">
        <v>49700</v>
      </c>
      <c r="C148" s="84">
        <v>6912.7129999999997</v>
      </c>
      <c r="D148" s="84">
        <v>729.80039999999997</v>
      </c>
      <c r="E148" s="85">
        <f t="shared" si="15"/>
        <v>9.4720597577090935</v>
      </c>
      <c r="F148" s="9">
        <f t="shared" si="13"/>
        <v>4833.4533464723063</v>
      </c>
      <c r="G148" s="9">
        <f t="shared" si="14"/>
        <v>491.01348530444193</v>
      </c>
      <c r="H148" s="86">
        <f t="shared" si="16"/>
        <v>9.8438301413970972</v>
      </c>
    </row>
    <row r="149" spans="1:8" ht="15" x14ac:dyDescent="0.2">
      <c r="A149" s="8">
        <v>143</v>
      </c>
      <c r="B149" s="83">
        <v>50050</v>
      </c>
      <c r="C149" s="84">
        <v>7242.0879999999997</v>
      </c>
      <c r="D149" s="84">
        <v>707.86220000000003</v>
      </c>
      <c r="E149" s="85">
        <f t="shared" si="15"/>
        <v>10.230929127166275</v>
      </c>
      <c r="F149" s="9">
        <f t="shared" si="13"/>
        <v>4760.4576065405336</v>
      </c>
      <c r="G149" s="9">
        <f t="shared" si="14"/>
        <v>486.73585921428327</v>
      </c>
      <c r="H149" s="86">
        <f t="shared" si="16"/>
        <v>9.780371666523882</v>
      </c>
    </row>
    <row r="150" spans="1:8" ht="15" x14ac:dyDescent="0.2">
      <c r="A150" s="8">
        <v>144</v>
      </c>
      <c r="B150" s="83">
        <v>50400</v>
      </c>
      <c r="C150" s="84">
        <v>7397.335</v>
      </c>
      <c r="D150" s="84">
        <v>737.45719999999994</v>
      </c>
      <c r="E150" s="85">
        <f t="shared" si="15"/>
        <v>10.03086687607091</v>
      </c>
      <c r="F150" s="9">
        <f t="shared" si="13"/>
        <v>4688.5642622803953</v>
      </c>
      <c r="G150" s="9">
        <f t="shared" si="14"/>
        <v>482.49549907610947</v>
      </c>
      <c r="H150" s="86">
        <f t="shared" si="16"/>
        <v>9.7173222781521016</v>
      </c>
    </row>
    <row r="151" spans="1:8" ht="15" x14ac:dyDescent="0.2">
      <c r="A151" s="8">
        <v>145</v>
      </c>
      <c r="B151" s="83">
        <v>50750</v>
      </c>
      <c r="C151" s="84">
        <v>7434.2550000000001</v>
      </c>
      <c r="D151" s="84">
        <v>771.60749999999996</v>
      </c>
      <c r="E151" s="85">
        <f t="shared" si="15"/>
        <v>9.6347624925885249</v>
      </c>
      <c r="F151" s="9">
        <f t="shared" si="13"/>
        <v>4617.7566651009156</v>
      </c>
      <c r="G151" s="9">
        <f t="shared" si="14"/>
        <v>478.29208023527576</v>
      </c>
      <c r="H151" s="86">
        <f t="shared" si="16"/>
        <v>9.6546793390963188</v>
      </c>
    </row>
    <row r="152" spans="1:8" ht="15" x14ac:dyDescent="0.2">
      <c r="A152" s="8">
        <v>146</v>
      </c>
      <c r="B152" s="83">
        <v>51100</v>
      </c>
      <c r="C152" s="84">
        <v>6765.56</v>
      </c>
      <c r="D152" s="84">
        <v>662.75450000000001</v>
      </c>
      <c r="E152" s="85">
        <f t="shared" si="15"/>
        <v>10.208244530968859</v>
      </c>
      <c r="F152" s="9">
        <f t="shared" si="13"/>
        <v>4548.0184178413392</v>
      </c>
      <c r="G152" s="9">
        <f t="shared" si="14"/>
        <v>474.12528086547417</v>
      </c>
      <c r="H152" s="86">
        <f t="shared" si="16"/>
        <v>9.5924402291717712</v>
      </c>
    </row>
    <row r="153" spans="1:8" ht="15" x14ac:dyDescent="0.2">
      <c r="A153" s="8">
        <v>147</v>
      </c>
      <c r="B153" s="83">
        <v>51450</v>
      </c>
      <c r="C153" s="84">
        <v>6632.2359999999999</v>
      </c>
      <c r="D153" s="84">
        <v>688.18259999999998</v>
      </c>
      <c r="E153" s="85">
        <f t="shared" si="15"/>
        <v>9.6373200949864177</v>
      </c>
      <c r="F153" s="9">
        <f t="shared" si="13"/>
        <v>4479.3333709739773</v>
      </c>
      <c r="G153" s="9">
        <f t="shared" si="14"/>
        <v>469.99478194409238</v>
      </c>
      <c r="H153" s="86">
        <f t="shared" si="16"/>
        <v>9.5306023450847821</v>
      </c>
    </row>
    <row r="154" spans="1:8" ht="15" x14ac:dyDescent="0.2">
      <c r="A154" s="8">
        <v>148</v>
      </c>
      <c r="B154" s="83">
        <v>51800</v>
      </c>
      <c r="C154" s="84">
        <v>6880.1229999999996</v>
      </c>
      <c r="D154" s="84">
        <v>709.10080000000005</v>
      </c>
      <c r="E154" s="85">
        <f t="shared" si="15"/>
        <v>9.7026022252407547</v>
      </c>
      <c r="F154" s="9">
        <f t="shared" si="13"/>
        <v>4411.6856188644088</v>
      </c>
      <c r="G154" s="9">
        <f t="shared" si="14"/>
        <v>465.90026722778896</v>
      </c>
      <c r="H154" s="86">
        <f t="shared" si="16"/>
        <v>9.4691631003238683</v>
      </c>
    </row>
    <row r="155" spans="1:8" ht="15" x14ac:dyDescent="0.2">
      <c r="A155" s="8">
        <v>149</v>
      </c>
      <c r="B155" s="83">
        <v>52150</v>
      </c>
      <c r="C155" s="84">
        <v>6612.66</v>
      </c>
      <c r="D155" s="84">
        <v>637.80719999999997</v>
      </c>
      <c r="E155" s="85">
        <f t="shared" si="15"/>
        <v>10.367803938243407</v>
      </c>
      <c r="F155" s="9">
        <f t="shared" si="13"/>
        <v>4345.0594960881526</v>
      </c>
      <c r="G155" s="9">
        <f t="shared" si="14"/>
        <v>461.84142322828092</v>
      </c>
      <c r="H155" s="86">
        <f t="shared" si="16"/>
        <v>9.4081199250515439</v>
      </c>
    </row>
    <row r="156" spans="1:8" ht="15" x14ac:dyDescent="0.2">
      <c r="A156" s="8">
        <v>150</v>
      </c>
      <c r="B156" s="83">
        <v>52500</v>
      </c>
      <c r="C156" s="84">
        <v>6149.1930000000002</v>
      </c>
      <c r="D156" s="84">
        <v>542.51239999999996</v>
      </c>
      <c r="E156" s="85">
        <f t="shared" si="15"/>
        <v>11.334658894432645</v>
      </c>
      <c r="F156" s="9">
        <f t="shared" si="13"/>
        <v>4279.439573802978</v>
      </c>
      <c r="G156" s="9">
        <f t="shared" si="14"/>
        <v>457.81793918834177</v>
      </c>
      <c r="H156" s="86">
        <f t="shared" si="16"/>
        <v>9.3474702659968489</v>
      </c>
    </row>
    <row r="157" spans="1:8" ht="15" x14ac:dyDescent="0.2">
      <c r="A157" s="8">
        <v>151</v>
      </c>
      <c r="B157" s="83">
        <v>52850</v>
      </c>
      <c r="C157" s="84">
        <v>5716.8990000000003</v>
      </c>
      <c r="D157" s="84">
        <v>502.22160000000002</v>
      </c>
      <c r="E157" s="85">
        <f t="shared" si="15"/>
        <v>11.383220076555848</v>
      </c>
      <c r="F157" s="9">
        <f t="shared" si="13"/>
        <v>4214.8106561759887</v>
      </c>
      <c r="G157" s="9">
        <f t="shared" si="14"/>
        <v>453.82950705800937</v>
      </c>
      <c r="H157" s="86">
        <f t="shared" si="16"/>
        <v>9.2872115863485352</v>
      </c>
    </row>
    <row r="158" spans="1:8" ht="15" x14ac:dyDescent="0.2">
      <c r="A158" s="8">
        <v>152</v>
      </c>
      <c r="B158" s="83">
        <v>53200</v>
      </c>
      <c r="C158" s="84">
        <v>6211.31</v>
      </c>
      <c r="D158" s="84">
        <v>536.60249999999996</v>
      </c>
      <c r="E158" s="85">
        <f t="shared" si="15"/>
        <v>11.575253562926003</v>
      </c>
      <c r="F158" s="9">
        <f t="shared" si="13"/>
        <v>4151.1577768646712</v>
      </c>
      <c r="G158" s="9">
        <f t="shared" si="14"/>
        <v>449.87582147100056</v>
      </c>
      <c r="H158" s="86">
        <f t="shared" si="16"/>
        <v>9.2273413656489627</v>
      </c>
    </row>
    <row r="159" spans="1:8" ht="15" x14ac:dyDescent="0.2">
      <c r="A159" s="8">
        <v>153</v>
      </c>
      <c r="B159" s="83">
        <v>53550</v>
      </c>
      <c r="C159" s="84">
        <v>6415.6940000000004</v>
      </c>
      <c r="D159" s="84">
        <v>621.26350000000002</v>
      </c>
      <c r="E159" s="85">
        <f t="shared" si="15"/>
        <v>10.326848430657845</v>
      </c>
      <c r="F159" s="9">
        <f t="shared" ref="F159:F190" si="17">$K$8*EXP(-B159/$K$9)</f>
        <v>4088.4661955510905</v>
      </c>
      <c r="G159" s="9">
        <f t="shared" ref="G159:G190" si="18">$O$8*EXP(-B159/$O$9)</f>
        <v>445.95657972133102</v>
      </c>
      <c r="H159" s="86">
        <f t="shared" si="16"/>
        <v>9.1678570996886908</v>
      </c>
    </row>
    <row r="160" spans="1:8" ht="15" x14ac:dyDescent="0.2">
      <c r="A160" s="8">
        <v>154</v>
      </c>
      <c r="B160" s="83">
        <v>53900</v>
      </c>
      <c r="C160" s="84">
        <v>6041.7640000000001</v>
      </c>
      <c r="D160" s="84">
        <v>674.37810000000002</v>
      </c>
      <c r="E160" s="85">
        <f t="shared" si="15"/>
        <v>8.9590157212993713</v>
      </c>
      <c r="F160" s="9">
        <f t="shared" si="17"/>
        <v>4026.7213945284207</v>
      </c>
      <c r="G160" s="9">
        <f t="shared" si="18"/>
        <v>442.07148174014003</v>
      </c>
      <c r="H160" s="86">
        <f t="shared" si="16"/>
        <v>9.108756300401712</v>
      </c>
    </row>
    <row r="161" spans="1:8" ht="15" x14ac:dyDescent="0.2">
      <c r="A161" s="8">
        <v>155</v>
      </c>
      <c r="B161" s="83">
        <v>54250</v>
      </c>
      <c r="C161" s="84">
        <v>6263.4549999999999</v>
      </c>
      <c r="D161" s="84">
        <v>652.02779999999996</v>
      </c>
      <c r="E161" s="85">
        <f t="shared" si="15"/>
        <v>9.6061164876712315</v>
      </c>
      <c r="F161" s="9">
        <f t="shared" si="17"/>
        <v>3965.909075339031</v>
      </c>
      <c r="G161" s="9">
        <f t="shared" si="18"/>
        <v>438.22023007271542</v>
      </c>
      <c r="H161" s="86">
        <f t="shared" si="16"/>
        <v>9.0500364957613986</v>
      </c>
    </row>
    <row r="162" spans="1:8" ht="15" x14ac:dyDescent="0.2">
      <c r="A162" s="8">
        <v>156</v>
      </c>
      <c r="B162" s="83">
        <v>54600</v>
      </c>
      <c r="C162" s="84">
        <v>6602.6559999999999</v>
      </c>
      <c r="D162" s="84">
        <v>613.72529999999995</v>
      </c>
      <c r="E162" s="85">
        <f t="shared" si="15"/>
        <v>10.758324612004753</v>
      </c>
      <c r="F162" s="9">
        <f t="shared" si="17"/>
        <v>3906.0151554633399</v>
      </c>
      <c r="G162" s="9">
        <f t="shared" si="18"/>
        <v>434.4025298557201</v>
      </c>
      <c r="H162" s="86">
        <f t="shared" si="16"/>
        <v>8.9916952296770933</v>
      </c>
    </row>
    <row r="163" spans="1:8" ht="15" x14ac:dyDescent="0.2">
      <c r="A163" s="8">
        <v>157</v>
      </c>
      <c r="B163" s="83">
        <v>54950</v>
      </c>
      <c r="C163" s="84">
        <v>6820.5690000000004</v>
      </c>
      <c r="D163" s="84">
        <v>655.85950000000003</v>
      </c>
      <c r="E163" s="85">
        <f t="shared" si="15"/>
        <v>10.399436159726283</v>
      </c>
      <c r="F163" s="9">
        <f t="shared" si="17"/>
        <v>3847.02576505868</v>
      </c>
      <c r="G163" s="9">
        <f t="shared" si="18"/>
        <v>430.61808879461648</v>
      </c>
      <c r="H163" s="86">
        <f t="shared" si="16"/>
        <v>8.9337300618913869</v>
      </c>
    </row>
    <row r="164" spans="1:8" ht="15" x14ac:dyDescent="0.2">
      <c r="A164" s="8">
        <v>158</v>
      </c>
      <c r="B164" s="83">
        <v>55300</v>
      </c>
      <c r="C164" s="84">
        <v>6470.4219999999996</v>
      </c>
      <c r="D164" s="84">
        <v>648.56700000000001</v>
      </c>
      <c r="E164" s="85">
        <f t="shared" si="15"/>
        <v>9.9764897073085734</v>
      </c>
      <c r="F164" s="9">
        <f t="shared" si="17"/>
        <v>3788.9272437474101</v>
      </c>
      <c r="G164" s="9">
        <f t="shared" si="18"/>
        <v>426.86661714128712</v>
      </c>
      <c r="H164" s="86">
        <f t="shared" si="16"/>
        <v>8.876138567878046</v>
      </c>
    </row>
    <row r="165" spans="1:8" ht="15" x14ac:dyDescent="0.2">
      <c r="A165" s="8">
        <v>159</v>
      </c>
      <c r="B165" s="83">
        <v>55650</v>
      </c>
      <c r="C165" s="84">
        <v>5847.2539999999999</v>
      </c>
      <c r="D165" s="84">
        <v>567.87429999999995</v>
      </c>
      <c r="E165" s="85">
        <f t="shared" si="15"/>
        <v>10.296739965164827</v>
      </c>
      <c r="F165" s="9">
        <f t="shared" si="17"/>
        <v>3731.7061374535319</v>
      </c>
      <c r="G165" s="9">
        <f t="shared" si="18"/>
        <v>423.14782767185085</v>
      </c>
      <c r="H165" s="86">
        <f t="shared" si="16"/>
        <v>8.8189183387405983</v>
      </c>
    </row>
    <row r="166" spans="1:8" ht="15" x14ac:dyDescent="0.2">
      <c r="A166" s="8">
        <v>160</v>
      </c>
      <c r="B166" s="83">
        <v>56000</v>
      </c>
      <c r="C166" s="84">
        <v>5180.741</v>
      </c>
      <c r="D166" s="84">
        <v>487.09539999999998</v>
      </c>
      <c r="E166" s="85">
        <f t="shared" si="15"/>
        <v>10.635988350536671</v>
      </c>
      <c r="F166" s="9">
        <f t="shared" si="17"/>
        <v>3675.3491952870854</v>
      </c>
      <c r="G166" s="9">
        <f t="shared" si="18"/>
        <v>419.46143566467265</v>
      </c>
      <c r="H166" s="86">
        <f t="shared" si="16"/>
        <v>8.762066981111575</v>
      </c>
    </row>
    <row r="167" spans="1:8" ht="15" x14ac:dyDescent="0.2">
      <c r="A167" s="8">
        <v>161</v>
      </c>
      <c r="B167" s="83">
        <v>56350</v>
      </c>
      <c r="C167" s="84">
        <v>4804.6170000000002</v>
      </c>
      <c r="D167" s="84">
        <v>467.57600000000002</v>
      </c>
      <c r="E167" s="85">
        <f t="shared" si="15"/>
        <v>10.27558514551645</v>
      </c>
      <c r="F167" s="9">
        <f t="shared" si="17"/>
        <v>3619.8433664755935</v>
      </c>
      <c r="G167" s="9">
        <f t="shared" si="18"/>
        <v>415.80715887856343</v>
      </c>
      <c r="H167" s="86">
        <f t="shared" si="16"/>
        <v>8.7055821170524137</v>
      </c>
    </row>
    <row r="168" spans="1:8" ht="15" x14ac:dyDescent="0.2">
      <c r="A168" s="8">
        <v>162</v>
      </c>
      <c r="B168" s="83">
        <v>56700</v>
      </c>
      <c r="C168" s="84">
        <v>4631.4520000000002</v>
      </c>
      <c r="D168" s="84">
        <v>457.71440000000001</v>
      </c>
      <c r="E168" s="85">
        <f t="shared" si="15"/>
        <v>10.118650407328238</v>
      </c>
      <c r="F168" s="9">
        <f t="shared" si="17"/>
        <v>3565.1757973418494</v>
      </c>
      <c r="G168" s="9">
        <f t="shared" si="18"/>
        <v>412.18471753117183</v>
      </c>
      <c r="H168" s="86">
        <f t="shared" si="16"/>
        <v>8.6494613839539785</v>
      </c>
    </row>
    <row r="169" spans="1:8" ht="15" x14ac:dyDescent="0.2">
      <c r="A169" s="8">
        <v>163</v>
      </c>
      <c r="B169" s="83">
        <v>57050</v>
      </c>
      <c r="C169" s="84">
        <v>4992.8230000000003</v>
      </c>
      <c r="D169" s="84">
        <v>548.03750000000002</v>
      </c>
      <c r="E169" s="85">
        <f t="shared" si="15"/>
        <v>9.110367447483064</v>
      </c>
      <c r="F169" s="9">
        <f t="shared" si="17"/>
        <v>3511.3338283273461</v>
      </c>
      <c r="G169" s="9">
        <f t="shared" si="18"/>
        <v>408.59383427756262</v>
      </c>
      <c r="H169" s="86">
        <f t="shared" si="16"/>
        <v>8.5937024344377537</v>
      </c>
    </row>
    <row r="170" spans="1:8" ht="15" x14ac:dyDescent="0.2">
      <c r="A170" s="8">
        <v>164</v>
      </c>
      <c r="B170" s="83">
        <v>57400</v>
      </c>
      <c r="C170" s="84">
        <v>5007.1490000000003</v>
      </c>
      <c r="D170" s="84">
        <v>503.43869999999998</v>
      </c>
      <c r="E170" s="85">
        <f t="shared" si="15"/>
        <v>9.9458960942017374</v>
      </c>
      <c r="F170" s="9">
        <f t="shared" si="17"/>
        <v>3458.3049910606564</v>
      </c>
      <c r="G170" s="9">
        <f t="shared" si="18"/>
        <v>405.03423418898262</v>
      </c>
      <c r="H170" s="86">
        <f t="shared" si="16"/>
        <v>8.5383029362576437</v>
      </c>
    </row>
    <row r="171" spans="1:8" ht="15" x14ac:dyDescent="0.2">
      <c r="A171" s="8">
        <v>165</v>
      </c>
      <c r="B171" s="83">
        <v>57750</v>
      </c>
      <c r="C171" s="84">
        <v>5316.518</v>
      </c>
      <c r="D171" s="84">
        <v>513.4864</v>
      </c>
      <c r="E171" s="85">
        <f t="shared" si="15"/>
        <v>10.353765941999633</v>
      </c>
      <c r="F171" s="9">
        <f t="shared" si="17"/>
        <v>3406.0770054700938</v>
      </c>
      <c r="G171" s="9">
        <f t="shared" si="18"/>
        <v>401.50564473181123</v>
      </c>
      <c r="H171" s="86">
        <f t="shared" si="16"/>
        <v>8.4832605722024379</v>
      </c>
    </row>
    <row r="172" spans="1:8" ht="15" x14ac:dyDescent="0.2">
      <c r="A172" s="8">
        <v>166</v>
      </c>
      <c r="B172" s="83">
        <v>58100</v>
      </c>
      <c r="C172" s="84">
        <v>4972.9589999999998</v>
      </c>
      <c r="D172" s="84">
        <v>512.57849999999996</v>
      </c>
      <c r="E172" s="85">
        <f t="shared" si="15"/>
        <v>9.7018485948981485</v>
      </c>
      <c r="F172" s="9">
        <f t="shared" si="17"/>
        <v>3354.6377769399687</v>
      </c>
      <c r="G172" s="9">
        <f t="shared" si="18"/>
        <v>398.00779574669463</v>
      </c>
      <c r="H172" s="86">
        <f t="shared" si="16"/>
        <v>8.4285730399988736</v>
      </c>
    </row>
    <row r="173" spans="1:8" ht="15" x14ac:dyDescent="0.2">
      <c r="A173" s="8">
        <v>167</v>
      </c>
      <c r="B173" s="83">
        <v>58450</v>
      </c>
      <c r="C173" s="84">
        <v>5760.7749999999996</v>
      </c>
      <c r="D173" s="84">
        <v>542.5136</v>
      </c>
      <c r="E173" s="85">
        <f t="shared" si="15"/>
        <v>10.6186738913089</v>
      </c>
      <c r="F173" s="9">
        <f t="shared" si="17"/>
        <v>3303.9753935098006</v>
      </c>
      <c r="G173" s="9">
        <f t="shared" si="18"/>
        <v>394.54041942786102</v>
      </c>
      <c r="H173" s="86">
        <f t="shared" si="16"/>
        <v>8.3742380522153557</v>
      </c>
    </row>
    <row r="174" spans="1:8" ht="15" x14ac:dyDescent="0.2">
      <c r="A174" s="8">
        <v>168</v>
      </c>
      <c r="B174" s="83">
        <v>58800</v>
      </c>
      <c r="C174" s="84">
        <v>5399.9930000000004</v>
      </c>
      <c r="D174" s="84">
        <v>535.79600000000005</v>
      </c>
      <c r="E174" s="85">
        <f t="shared" si="15"/>
        <v>10.078449633815856</v>
      </c>
      <c r="F174" s="9">
        <f t="shared" si="17"/>
        <v>3254.0781231158207</v>
      </c>
      <c r="G174" s="9">
        <f t="shared" si="18"/>
        <v>391.10325030261725</v>
      </c>
      <c r="H174" s="86">
        <f t="shared" si="16"/>
        <v>8.3202533361662638</v>
      </c>
    </row>
    <row r="175" spans="1:8" ht="15" x14ac:dyDescent="0.2">
      <c r="A175" s="8">
        <v>169</v>
      </c>
      <c r="B175" s="83">
        <v>59150</v>
      </c>
      <c r="C175" s="84">
        <v>4858.5439999999999</v>
      </c>
      <c r="D175" s="84">
        <v>543.77419999999995</v>
      </c>
      <c r="E175" s="85">
        <f t="shared" si="15"/>
        <v>8.9348556809057875</v>
      </c>
      <c r="F175" s="9">
        <f t="shared" si="17"/>
        <v>3204.9344108741384</v>
      </c>
      <c r="G175" s="9">
        <f t="shared" si="18"/>
        <v>387.69602521102325</v>
      </c>
      <c r="H175" s="86">
        <f t="shared" si="16"/>
        <v>8.2666166338168932</v>
      </c>
    </row>
    <row r="176" spans="1:8" ht="15" x14ac:dyDescent="0.2">
      <c r="A176" s="8">
        <v>170</v>
      </c>
      <c r="B176" s="83">
        <v>59500</v>
      </c>
      <c r="C176" s="84">
        <v>4561.6670000000004</v>
      </c>
      <c r="D176" s="84">
        <v>495.1456</v>
      </c>
      <c r="E176" s="85">
        <f t="shared" si="15"/>
        <v>9.212779029037117</v>
      </c>
      <c r="F176" s="9">
        <f t="shared" si="17"/>
        <v>3156.5328764049368</v>
      </c>
      <c r="G176" s="9">
        <f t="shared" si="18"/>
        <v>384.31848328574353</v>
      </c>
      <c r="H176" s="86">
        <f t="shared" si="16"/>
        <v>8.2133257016890138</v>
      </c>
    </row>
    <row r="177" spans="1:8" ht="15" x14ac:dyDescent="0.2">
      <c r="A177" s="8">
        <v>171</v>
      </c>
      <c r="B177" s="83">
        <v>59850</v>
      </c>
      <c r="C177" s="84">
        <v>4527.2539999999999</v>
      </c>
      <c r="D177" s="84">
        <v>497.73500000000001</v>
      </c>
      <c r="E177" s="85">
        <f t="shared" si="15"/>
        <v>9.0957115734276268</v>
      </c>
      <c r="F177" s="9">
        <f t="shared" si="17"/>
        <v>3108.8623111970796</v>
      </c>
      <c r="G177" s="9">
        <f t="shared" si="18"/>
        <v>380.97036593207457</v>
      </c>
      <c r="H177" s="86">
        <f t="shared" si="16"/>
        <v>8.1603783107670296</v>
      </c>
    </row>
    <row r="178" spans="1:8" ht="15" x14ac:dyDescent="0.2">
      <c r="A178" s="8">
        <v>172</v>
      </c>
      <c r="B178" s="83">
        <v>60200</v>
      </c>
      <c r="C178" s="84">
        <v>4307.5959999999995</v>
      </c>
      <c r="D178" s="84">
        <v>455.7396</v>
      </c>
      <c r="E178" s="85">
        <f t="shared" si="15"/>
        <v>9.4518799770746273</v>
      </c>
      <c r="F178" s="9">
        <f t="shared" si="17"/>
        <v>3061.9116760125162</v>
      </c>
      <c r="G178" s="9">
        <f t="shared" si="18"/>
        <v>377.651416808146</v>
      </c>
      <c r="H178" s="86">
        <f t="shared" si="16"/>
        <v>8.1077722464047444</v>
      </c>
    </row>
    <row r="179" spans="1:8" ht="15" x14ac:dyDescent="0.2">
      <c r="A179" s="8">
        <v>173</v>
      </c>
      <c r="B179" s="83">
        <v>60550</v>
      </c>
      <c r="C179" s="84">
        <v>4304.4160000000002</v>
      </c>
      <c r="D179" s="84">
        <v>441.98790000000002</v>
      </c>
      <c r="E179" s="85">
        <f t="shared" si="15"/>
        <v>9.7387643417387668</v>
      </c>
      <c r="F179" s="9">
        <f t="shared" si="17"/>
        <v>3015.6700983298856</v>
      </c>
      <c r="G179" s="9">
        <f t="shared" si="18"/>
        <v>374.36138180529417</v>
      </c>
      <c r="H179" s="86">
        <f t="shared" si="16"/>
        <v>8.0555053082327266</v>
      </c>
    </row>
    <row r="180" spans="1:8" ht="15" x14ac:dyDescent="0.2">
      <c r="A180" s="8">
        <v>174</v>
      </c>
      <c r="B180" s="83">
        <v>60900</v>
      </c>
      <c r="C180" s="84">
        <v>3823.5729999999999</v>
      </c>
      <c r="D180" s="84">
        <v>437.35539999999997</v>
      </c>
      <c r="E180" s="85">
        <f t="shared" si="15"/>
        <v>8.7424849447383064</v>
      </c>
      <c r="F180" s="9">
        <f t="shared" si="17"/>
        <v>2970.1268698267345</v>
      </c>
      <c r="G180" s="9">
        <f t="shared" si="18"/>
        <v>371.10000902860702</v>
      </c>
      <c r="H180" s="86">
        <f t="shared" si="16"/>
        <v>8.0035753100662852</v>
      </c>
    </row>
    <row r="181" spans="1:8" ht="15" x14ac:dyDescent="0.2">
      <c r="A181" s="8">
        <v>175</v>
      </c>
      <c r="B181" s="83">
        <v>61250</v>
      </c>
      <c r="C181" s="84">
        <v>3701.12</v>
      </c>
      <c r="D181" s="84">
        <v>377.33870000000002</v>
      </c>
      <c r="E181" s="85">
        <f t="shared" si="15"/>
        <v>9.8084824058597739</v>
      </c>
      <c r="F181" s="9">
        <f t="shared" si="17"/>
        <v>2925.2714438997464</v>
      </c>
      <c r="G181" s="9">
        <f t="shared" si="18"/>
        <v>367.86704877763833</v>
      </c>
      <c r="H181" s="86">
        <f t="shared" si="16"/>
        <v>7.9519800798140032</v>
      </c>
    </row>
    <row r="182" spans="1:8" ht="15" x14ac:dyDescent="0.2">
      <c r="A182" s="8">
        <v>176</v>
      </c>
      <c r="B182" s="83">
        <v>61600</v>
      </c>
      <c r="C182" s="84">
        <v>3472.01</v>
      </c>
      <c r="D182" s="84">
        <v>362.4196</v>
      </c>
      <c r="E182" s="85">
        <f t="shared" si="15"/>
        <v>9.580083417122033</v>
      </c>
      <c r="F182" s="9">
        <f t="shared" si="17"/>
        <v>2881.0934332224333</v>
      </c>
      <c r="G182" s="9">
        <f t="shared" si="18"/>
        <v>364.66225352728947</v>
      </c>
      <c r="H182" s="86">
        <f t="shared" si="16"/>
        <v>7.9007174593869145</v>
      </c>
    </row>
    <row r="183" spans="1:8" ht="15" x14ac:dyDescent="0.2">
      <c r="A183" s="8">
        <v>177</v>
      </c>
      <c r="B183" s="83">
        <v>61950</v>
      </c>
      <c r="C183" s="84">
        <v>3587.451</v>
      </c>
      <c r="D183" s="84">
        <v>342.50119999999998</v>
      </c>
      <c r="E183" s="85">
        <f t="shared" si="15"/>
        <v>10.474272790869055</v>
      </c>
      <c r="F183" s="9">
        <f t="shared" si="17"/>
        <v>2837.5826073397061</v>
      </c>
      <c r="G183" s="9">
        <f t="shared" si="18"/>
        <v>361.48537790885877</v>
      </c>
      <c r="H183" s="86">
        <f t="shared" si="16"/>
        <v>7.849785304608214</v>
      </c>
    </row>
    <row r="184" spans="1:8" ht="15" x14ac:dyDescent="0.2">
      <c r="A184" s="8">
        <v>178</v>
      </c>
      <c r="B184" s="83">
        <v>62300</v>
      </c>
      <c r="C184" s="84">
        <v>3953.8020000000001</v>
      </c>
      <c r="D184" s="84">
        <v>382.22489999999999</v>
      </c>
      <c r="E184" s="85">
        <f t="shared" si="15"/>
        <v>10.344176949225444</v>
      </c>
      <c r="F184" s="9">
        <f t="shared" si="17"/>
        <v>2794.7288902987702</v>
      </c>
      <c r="G184" s="9">
        <f t="shared" si="18"/>
        <v>358.3361786912547</v>
      </c>
      <c r="H184" s="86">
        <f t="shared" si="16"/>
        <v>7.7991814851235848</v>
      </c>
    </row>
    <row r="185" spans="1:8" ht="15" x14ac:dyDescent="0.2">
      <c r="A185" s="8">
        <v>179</v>
      </c>
      <c r="B185" s="83">
        <v>62650</v>
      </c>
      <c r="C185" s="84">
        <v>3832.5509999999999</v>
      </c>
      <c r="D185" s="84">
        <v>359.2355</v>
      </c>
      <c r="E185" s="85">
        <f t="shared" si="15"/>
        <v>10.668631023381598</v>
      </c>
      <c r="F185" s="9">
        <f t="shared" si="17"/>
        <v>2752.522358315804</v>
      </c>
      <c r="G185" s="9">
        <f t="shared" si="18"/>
        <v>355.21441476237396</v>
      </c>
      <c r="H185" s="86">
        <f t="shared" si="16"/>
        <v>7.7489038843120861</v>
      </c>
    </row>
    <row r="186" spans="1:8" ht="15" x14ac:dyDescent="0.2">
      <c r="A186" s="8">
        <v>180</v>
      </c>
      <c r="B186" s="83">
        <v>63000</v>
      </c>
      <c r="C186" s="84">
        <v>3689.97</v>
      </c>
      <c r="D186" s="84">
        <v>406.74270000000001</v>
      </c>
      <c r="E186" s="85">
        <f t="shared" si="15"/>
        <v>9.0720005546503959</v>
      </c>
      <c r="F186" s="9">
        <f t="shared" si="17"/>
        <v>2710.9532374778732</v>
      </c>
      <c r="G186" s="9">
        <f t="shared" si="18"/>
        <v>352.11984711064065</v>
      </c>
      <c r="H186" s="86">
        <f t="shared" si="16"/>
        <v>7.6989503991976243</v>
      </c>
    </row>
    <row r="187" spans="1:8" ht="15" x14ac:dyDescent="0.2">
      <c r="A187" s="8">
        <v>181</v>
      </c>
      <c r="B187" s="83">
        <v>63350</v>
      </c>
      <c r="C187" s="84">
        <v>3521.7020000000002</v>
      </c>
      <c r="D187" s="84">
        <v>392.58659999999998</v>
      </c>
      <c r="E187" s="85">
        <f t="shared" si="15"/>
        <v>8.970509946085782</v>
      </c>
      <c r="F187" s="9">
        <f t="shared" si="17"/>
        <v>2670.0119014795523</v>
      </c>
      <c r="G187" s="9">
        <f t="shared" si="18"/>
        <v>349.05223880670729</v>
      </c>
      <c r="H187" s="86">
        <f t="shared" si="16"/>
        <v>7.6493189403609865</v>
      </c>
    </row>
    <row r="188" spans="1:8" ht="15" x14ac:dyDescent="0.2">
      <c r="A188" s="8">
        <v>182</v>
      </c>
      <c r="B188" s="83">
        <v>63700</v>
      </c>
      <c r="C188" s="84">
        <v>3265.44</v>
      </c>
      <c r="D188" s="84">
        <v>374.47089999999997</v>
      </c>
      <c r="E188" s="85">
        <f t="shared" si="15"/>
        <v>8.7201435411937229</v>
      </c>
      <c r="F188" s="9">
        <f t="shared" si="17"/>
        <v>2629.6888693937276</v>
      </c>
      <c r="G188" s="9">
        <f t="shared" si="18"/>
        <v>346.01135498531471</v>
      </c>
      <c r="H188" s="86">
        <f t="shared" si="16"/>
        <v>7.6000074318524486</v>
      </c>
    </row>
    <row r="189" spans="1:8" ht="15" x14ac:dyDescent="0.2">
      <c r="A189" s="8">
        <v>183</v>
      </c>
      <c r="B189" s="83">
        <v>64050</v>
      </c>
      <c r="C189" s="84">
        <v>2897.7809999999999</v>
      </c>
      <c r="D189" s="84">
        <v>330.97059999999999</v>
      </c>
      <c r="E189" s="85">
        <f t="shared" si="15"/>
        <v>8.7554030478840108</v>
      </c>
      <c r="F189" s="9">
        <f t="shared" si="17"/>
        <v>2589.9748034760678</v>
      </c>
      <c r="G189" s="9">
        <f t="shared" si="18"/>
        <v>342.99696282730997</v>
      </c>
      <c r="H189" s="86">
        <f t="shared" si="16"/>
        <v>7.551013811104947</v>
      </c>
    </row>
    <row r="190" spans="1:8" ht="15" x14ac:dyDescent="0.2">
      <c r="A190" s="8">
        <v>184</v>
      </c>
      <c r="B190" s="83">
        <v>64400</v>
      </c>
      <c r="C190" s="84">
        <v>2852.2179999999998</v>
      </c>
      <c r="D190" s="84">
        <v>297.44810000000001</v>
      </c>
      <c r="E190" s="85">
        <f t="shared" si="15"/>
        <v>9.5889602253300659</v>
      </c>
      <c r="F190" s="9">
        <f t="shared" si="17"/>
        <v>2550.8605070026433</v>
      </c>
      <c r="G190" s="9">
        <f t="shared" si="18"/>
        <v>340.00883154182077</v>
      </c>
      <c r="H190" s="86">
        <f t="shared" si="16"/>
        <v>7.5023360288477976</v>
      </c>
    </row>
    <row r="191" spans="1:8" ht="15" x14ac:dyDescent="0.2">
      <c r="A191" s="8">
        <v>185</v>
      </c>
      <c r="B191" s="83">
        <v>64750</v>
      </c>
      <c r="C191" s="84">
        <v>3112.1880000000001</v>
      </c>
      <c r="D191" s="84">
        <v>317.61259999999999</v>
      </c>
      <c r="E191" s="85">
        <f t="shared" si="15"/>
        <v>9.7986918654990394</v>
      </c>
      <c r="F191" s="9">
        <f t="shared" ref="F191:F222" si="19">$K$8*EXP(-B191/$K$9)</f>
        <v>2512.3369221402195</v>
      </c>
      <c r="G191" s="9">
        <f t="shared" ref="G191:G222" si="20">$O$8*EXP(-B191/$O$9)</f>
        <v>337.04673234858615</v>
      </c>
      <c r="H191" s="86">
        <f t="shared" si="16"/>
        <v>7.4539720490209884</v>
      </c>
    </row>
    <row r="192" spans="1:8" ht="15" x14ac:dyDescent="0.2">
      <c r="A192" s="8">
        <v>186</v>
      </c>
      <c r="B192" s="83">
        <v>65100</v>
      </c>
      <c r="C192" s="84">
        <v>3069.4850000000001</v>
      </c>
      <c r="D192" s="84">
        <v>323.0822</v>
      </c>
      <c r="E192" s="85">
        <f t="shared" si="15"/>
        <v>9.5006317277770176</v>
      </c>
      <c r="F192" s="9">
        <f t="shared" si="19"/>
        <v>2474.3951278486943</v>
      </c>
      <c r="G192" s="9">
        <f t="shared" si="20"/>
        <v>334.11043846043947</v>
      </c>
      <c r="H192" s="86">
        <f t="shared" si="16"/>
        <v>7.4059198486900204</v>
      </c>
    </row>
    <row r="193" spans="1:8" ht="15" x14ac:dyDescent="0.2">
      <c r="A193" s="8">
        <v>187</v>
      </c>
      <c r="B193" s="83">
        <v>65450</v>
      </c>
      <c r="C193" s="84">
        <v>2926.194</v>
      </c>
      <c r="D193" s="84">
        <v>298.73540000000003</v>
      </c>
      <c r="E193" s="85">
        <f t="shared" si="15"/>
        <v>9.7952703295290746</v>
      </c>
      <c r="F193" s="9">
        <f t="shared" si="19"/>
        <v>2437.0263378152258</v>
      </c>
      <c r="G193" s="9">
        <f t="shared" si="20"/>
        <v>331.1997250659457</v>
      </c>
      <c r="H193" s="86">
        <f t="shared" si="16"/>
        <v>7.3581774179612793</v>
      </c>
    </row>
    <row r="194" spans="1:8" ht="15" x14ac:dyDescent="0.2">
      <c r="A194" s="8">
        <v>188</v>
      </c>
      <c r="B194" s="83">
        <v>65800</v>
      </c>
      <c r="C194" s="84">
        <v>3094.7649999999999</v>
      </c>
      <c r="D194" s="84">
        <v>320.3922</v>
      </c>
      <c r="E194" s="85">
        <f t="shared" si="15"/>
        <v>9.6593019430560414</v>
      </c>
      <c r="F194" s="9">
        <f t="shared" si="19"/>
        <v>2400.2218984195556</v>
      </c>
      <c r="G194" s="9">
        <f t="shared" si="20"/>
        <v>328.31436931218872</v>
      </c>
      <c r="H194" s="86">
        <f t="shared" si="16"/>
        <v>7.3107427598979813</v>
      </c>
    </row>
    <row r="195" spans="1:8" ht="15" x14ac:dyDescent="0.2">
      <c r="A195" s="8">
        <v>189</v>
      </c>
      <c r="B195" s="83">
        <v>66150</v>
      </c>
      <c r="C195" s="84">
        <v>3123.46</v>
      </c>
      <c r="D195" s="84">
        <v>342.0829</v>
      </c>
      <c r="E195" s="85">
        <f t="shared" si="15"/>
        <v>9.1307107136895773</v>
      </c>
      <c r="F195" s="9">
        <f t="shared" si="19"/>
        <v>2363.9732867300577</v>
      </c>
      <c r="G195" s="9">
        <f t="shared" si="20"/>
        <v>325.45415028770907</v>
      </c>
      <c r="H195" s="86">
        <f t="shared" si="16"/>
        <v>7.2636138904366412</v>
      </c>
    </row>
    <row r="196" spans="1:8" ht="15" x14ac:dyDescent="0.2">
      <c r="A196" s="8">
        <v>190</v>
      </c>
      <c r="B196" s="83">
        <v>66500</v>
      </c>
      <c r="C196" s="84">
        <v>3188.9110000000001</v>
      </c>
      <c r="D196" s="84">
        <v>332.56920000000002</v>
      </c>
      <c r="E196" s="85">
        <f t="shared" si="15"/>
        <v>9.5887141683595463</v>
      </c>
      <c r="F196" s="9">
        <f t="shared" si="19"/>
        <v>2328.2721085300559</v>
      </c>
      <c r="G196" s="9">
        <f t="shared" si="20"/>
        <v>322.61884900559062</v>
      </c>
      <c r="H196" s="86">
        <f t="shared" si="16"/>
        <v>7.2167888383040806</v>
      </c>
    </row>
    <row r="197" spans="1:8" ht="15" x14ac:dyDescent="0.2">
      <c r="A197" s="8">
        <v>191</v>
      </c>
      <c r="B197" s="83">
        <v>66850</v>
      </c>
      <c r="C197" s="84">
        <v>3018.4630000000002</v>
      </c>
      <c r="D197" s="84">
        <v>356.404</v>
      </c>
      <c r="E197" s="85">
        <f t="shared" si="15"/>
        <v>8.4692175171995832</v>
      </c>
      <c r="F197" s="9">
        <f t="shared" si="19"/>
        <v>2293.1100963739441</v>
      </c>
      <c r="G197" s="9">
        <f t="shared" si="20"/>
        <v>319.80824838669412</v>
      </c>
      <c r="H197" s="86">
        <f t="shared" si="16"/>
        <v>7.1702656449349753</v>
      </c>
    </row>
    <row r="198" spans="1:8" ht="15" x14ac:dyDescent="0.2">
      <c r="A198" s="8">
        <v>192</v>
      </c>
      <c r="B198" s="83">
        <v>67200</v>
      </c>
      <c r="C198" s="84">
        <v>2846.9180000000001</v>
      </c>
      <c r="D198" s="84">
        <v>338.15170000000001</v>
      </c>
      <c r="E198" s="85">
        <f t="shared" ref="E198:E261" si="21">C198/D198</f>
        <v>8.4190557078376358</v>
      </c>
      <c r="F198" s="9">
        <f t="shared" si="19"/>
        <v>2258.4791076726665</v>
      </c>
      <c r="G198" s="9">
        <f t="shared" si="20"/>
        <v>317.02213324303636</v>
      </c>
      <c r="H198" s="86">
        <f t="shared" si="16"/>
        <v>7.1240423643899495</v>
      </c>
    </row>
    <row r="199" spans="1:8" ht="15" x14ac:dyDescent="0.2">
      <c r="A199" s="8">
        <v>193</v>
      </c>
      <c r="B199" s="83">
        <v>67550</v>
      </c>
      <c r="C199" s="84">
        <v>2912.8589999999999</v>
      </c>
      <c r="D199" s="84">
        <v>348.2978</v>
      </c>
      <c r="E199" s="85">
        <f t="shared" si="21"/>
        <v>8.3631277602097978</v>
      </c>
      <c r="F199" s="9">
        <f t="shared" si="19"/>
        <v>2224.3711228081106</v>
      </c>
      <c r="G199" s="9">
        <f t="shared" si="20"/>
        <v>314.26029026131596</v>
      </c>
      <c r="H199" s="86">
        <f t="shared" ref="H199:H262" si="22">F199/G199</f>
        <v>7.078117063274159</v>
      </c>
    </row>
    <row r="200" spans="1:8" ht="15" x14ac:dyDescent="0.2">
      <c r="A200" s="8">
        <v>194</v>
      </c>
      <c r="B200" s="83">
        <v>67900</v>
      </c>
      <c r="C200" s="84">
        <v>2370.2959999999998</v>
      </c>
      <c r="D200" s="84">
        <v>261.39620000000002</v>
      </c>
      <c r="E200" s="85">
        <f t="shared" si="21"/>
        <v>9.0678288360733621</v>
      </c>
      <c r="F200" s="9">
        <f t="shared" si="19"/>
        <v>2190.7782432759741</v>
      </c>
      <c r="G200" s="9">
        <f t="shared" si="20"/>
        <v>311.52250798658037</v>
      </c>
      <c r="H200" s="86">
        <f t="shared" si="22"/>
        <v>7.0324878206564367</v>
      </c>
    </row>
    <row r="201" spans="1:8" ht="15" x14ac:dyDescent="0.2">
      <c r="A201" s="8">
        <v>195</v>
      </c>
      <c r="B201" s="83">
        <v>68250</v>
      </c>
      <c r="C201" s="84">
        <v>2317.1129999999998</v>
      </c>
      <c r="D201" s="84">
        <v>242.8389</v>
      </c>
      <c r="E201" s="85">
        <f t="shared" si="21"/>
        <v>9.5417702847443309</v>
      </c>
      <c r="F201" s="9">
        <f t="shared" si="19"/>
        <v>2157.692689856684</v>
      </c>
      <c r="G201" s="9">
        <f t="shared" si="20"/>
        <v>308.80857680603691</v>
      </c>
      <c r="H201" s="86">
        <f t="shared" si="22"/>
        <v>6.9871527279889438</v>
      </c>
    </row>
    <row r="202" spans="1:8" ht="15" x14ac:dyDescent="0.2">
      <c r="A202" s="8">
        <v>196</v>
      </c>
      <c r="B202" s="83">
        <v>68600</v>
      </c>
      <c r="C202" s="84">
        <v>2405.3850000000002</v>
      </c>
      <c r="D202" s="84">
        <v>262.8809</v>
      </c>
      <c r="E202" s="85">
        <f t="shared" si="21"/>
        <v>9.1500942061595207</v>
      </c>
      <c r="F202" s="9">
        <f t="shared" si="19"/>
        <v>2125.1068008139318</v>
      </c>
      <c r="G202" s="9">
        <f t="shared" si="20"/>
        <v>306.11828893300378</v>
      </c>
      <c r="H202" s="86">
        <f t="shared" si="22"/>
        <v>6.9421098890273329</v>
      </c>
    </row>
    <row r="203" spans="1:8" ht="15" x14ac:dyDescent="0.2">
      <c r="A203" s="8">
        <v>197</v>
      </c>
      <c r="B203" s="83">
        <v>68950</v>
      </c>
      <c r="C203" s="84">
        <v>3084.1550000000002</v>
      </c>
      <c r="D203" s="84">
        <v>336.81029999999998</v>
      </c>
      <c r="E203" s="85">
        <f t="shared" si="21"/>
        <v>9.1569497726168123</v>
      </c>
      <c r="F203" s="9">
        <f t="shared" si="19"/>
        <v>2093.0130301204231</v>
      </c>
      <c r="G203" s="9">
        <f t="shared" si="20"/>
        <v>303.45143839100166</v>
      </c>
      <c r="H203" s="86">
        <f t="shared" si="22"/>
        <v>6.8973574197514429</v>
      </c>
    </row>
    <row r="204" spans="1:8" ht="15" x14ac:dyDescent="0.2">
      <c r="A204" s="8">
        <v>198</v>
      </c>
      <c r="B204" s="83">
        <v>69300</v>
      </c>
      <c r="C204" s="84">
        <v>2955.0059999999999</v>
      </c>
      <c r="D204" s="84">
        <v>309.05079999999998</v>
      </c>
      <c r="E204" s="85">
        <f t="shared" si="21"/>
        <v>9.5615542816909063</v>
      </c>
      <c r="F204" s="9">
        <f t="shared" si="19"/>
        <v>2061.4039457104145</v>
      </c>
      <c r="G204" s="9">
        <f t="shared" si="20"/>
        <v>300.80782099798307</v>
      </c>
      <c r="H204" s="86">
        <f t="shared" si="22"/>
        <v>6.8528934482864932</v>
      </c>
    </row>
    <row r="205" spans="1:8" ht="15" x14ac:dyDescent="0.2">
      <c r="A205" s="8">
        <v>199</v>
      </c>
      <c r="B205" s="83">
        <v>69650</v>
      </c>
      <c r="C205" s="84">
        <v>2402.2449999999999</v>
      </c>
      <c r="D205" s="84">
        <v>304.80590000000001</v>
      </c>
      <c r="E205" s="85">
        <f t="shared" si="21"/>
        <v>7.8812286770039552</v>
      </c>
      <c r="F205" s="9">
        <f t="shared" si="19"/>
        <v>2030.2722277586463</v>
      </c>
      <c r="G205" s="9">
        <f t="shared" si="20"/>
        <v>298.18723435070001</v>
      </c>
      <c r="H205" s="86">
        <f t="shared" si="22"/>
        <v>6.8087161148247866</v>
      </c>
    </row>
    <row r="206" spans="1:8" ht="15" x14ac:dyDescent="0.2">
      <c r="A206" s="8">
        <v>200</v>
      </c>
      <c r="B206" s="83">
        <v>70000</v>
      </c>
      <c r="C206" s="84">
        <v>2072.5419999999999</v>
      </c>
      <c r="D206" s="84">
        <v>241.07980000000001</v>
      </c>
      <c r="E206" s="85">
        <f t="shared" si="21"/>
        <v>8.5969127235048308</v>
      </c>
      <c r="F206" s="9">
        <f t="shared" si="19"/>
        <v>1999.6106669852638</v>
      </c>
      <c r="G206" s="9">
        <f t="shared" si="20"/>
        <v>295.58947780920721</v>
      </c>
      <c r="H206" s="86">
        <f t="shared" si="22"/>
        <v>6.7648235715479137</v>
      </c>
    </row>
    <row r="207" spans="1:8" ht="15" x14ac:dyDescent="0.2">
      <c r="A207" s="8">
        <v>201</v>
      </c>
      <c r="B207" s="83">
        <v>70350</v>
      </c>
      <c r="C207" s="84">
        <v>2469.6959999999999</v>
      </c>
      <c r="D207" s="84">
        <v>299.36930000000001</v>
      </c>
      <c r="E207" s="85">
        <f t="shared" si="21"/>
        <v>8.2496635426545062</v>
      </c>
      <c r="F207" s="9">
        <f t="shared" si="19"/>
        <v>1969.4121629863403</v>
      </c>
      <c r="G207" s="9">
        <f t="shared" si="20"/>
        <v>293.0143524815004</v>
      </c>
      <c r="H207" s="86">
        <f t="shared" si="22"/>
        <v>6.7212139825494726</v>
      </c>
    </row>
    <row r="208" spans="1:8" ht="15" x14ac:dyDescent="0.2">
      <c r="A208" s="8">
        <v>202</v>
      </c>
      <c r="B208" s="83">
        <v>70700</v>
      </c>
      <c r="C208" s="84">
        <v>2483.2629999999999</v>
      </c>
      <c r="D208" s="84">
        <v>289.32490000000001</v>
      </c>
      <c r="E208" s="85">
        <f t="shared" si="21"/>
        <v>8.5829563926229646</v>
      </c>
      <c r="F208" s="9">
        <f t="shared" si="19"/>
        <v>1939.6697225896125</v>
      </c>
      <c r="G208" s="9">
        <f t="shared" si="20"/>
        <v>290.46166120828894</v>
      </c>
      <c r="H208" s="86">
        <f t="shared" si="22"/>
        <v>6.6778855237582722</v>
      </c>
    </row>
    <row r="209" spans="1:8" ht="15" x14ac:dyDescent="0.2">
      <c r="A209" s="8">
        <v>203</v>
      </c>
      <c r="B209" s="83">
        <v>71050</v>
      </c>
      <c r="C209" s="84">
        <v>2184.2930000000001</v>
      </c>
      <c r="D209" s="84">
        <v>239.48589999999999</v>
      </c>
      <c r="E209" s="85">
        <f t="shared" si="21"/>
        <v>9.1207582575842672</v>
      </c>
      <c r="F209" s="9">
        <f t="shared" si="19"/>
        <v>1910.3764582350448</v>
      </c>
      <c r="G209" s="9">
        <f t="shared" si="20"/>
        <v>287.93120854790016</v>
      </c>
      <c r="H209" s="86">
        <f t="shared" si="22"/>
        <v>6.6348363828620371</v>
      </c>
    </row>
    <row r="210" spans="1:8" ht="15" x14ac:dyDescent="0.2">
      <c r="A210" s="8">
        <v>204</v>
      </c>
      <c r="B210" s="83">
        <v>71400</v>
      </c>
      <c r="C210" s="84">
        <v>2330.7869999999998</v>
      </c>
      <c r="D210" s="84">
        <v>257.80540000000002</v>
      </c>
      <c r="E210" s="85">
        <f t="shared" si="21"/>
        <v>9.0408773439190941</v>
      </c>
      <c r="F210" s="9">
        <f t="shared" si="19"/>
        <v>1881.5255863798559</v>
      </c>
      <c r="G210" s="9">
        <f t="shared" si="20"/>
        <v>285.42280076131624</v>
      </c>
      <c r="H210" s="86">
        <f t="shared" si="22"/>
        <v>6.5920647592316026</v>
      </c>
    </row>
    <row r="211" spans="1:8" ht="15" x14ac:dyDescent="0.2">
      <c r="A211" s="8">
        <v>205</v>
      </c>
      <c r="B211" s="83">
        <v>71750</v>
      </c>
      <c r="C211" s="84">
        <v>2135.2800000000002</v>
      </c>
      <c r="D211" s="84">
        <v>221.26419999999999</v>
      </c>
      <c r="E211" s="85">
        <f t="shared" si="21"/>
        <v>9.6503636828732358</v>
      </c>
      <c r="F211" s="9">
        <f t="shared" si="19"/>
        <v>1853.1104259276299</v>
      </c>
      <c r="G211" s="9">
        <f t="shared" si="20"/>
        <v>282.93624579734052</v>
      </c>
      <c r="H211" s="86">
        <f t="shared" si="22"/>
        <v>6.54956886384561</v>
      </c>
    </row>
    <row r="212" spans="1:8" ht="15" x14ac:dyDescent="0.2">
      <c r="A212" s="8">
        <v>206</v>
      </c>
      <c r="B212" s="83">
        <v>72100</v>
      </c>
      <c r="C212" s="84">
        <v>1812.38</v>
      </c>
      <c r="D212" s="84">
        <v>222.57499999999999</v>
      </c>
      <c r="E212" s="85">
        <f t="shared" si="21"/>
        <v>8.1427833314613061</v>
      </c>
      <c r="F212" s="9">
        <f t="shared" si="19"/>
        <v>1825.1243966811505</v>
      </c>
      <c r="G212" s="9">
        <f t="shared" si="20"/>
        <v>280.47135327789408</v>
      </c>
      <c r="H212" s="86">
        <f t="shared" si="22"/>
        <v>6.5073469192156583</v>
      </c>
    </row>
    <row r="213" spans="1:8" ht="15" x14ac:dyDescent="0.2">
      <c r="A213" s="8">
        <v>207</v>
      </c>
      <c r="B213" s="83">
        <v>72450</v>
      </c>
      <c r="C213" s="84">
        <v>1600.8030000000001</v>
      </c>
      <c r="D213" s="84">
        <v>212.51179999999999</v>
      </c>
      <c r="E213" s="85">
        <f t="shared" si="21"/>
        <v>7.5327722978206397</v>
      </c>
      <c r="F213" s="9">
        <f t="shared" si="19"/>
        <v>1797.5610178186018</v>
      </c>
      <c r="G213" s="9">
        <f t="shared" si="20"/>
        <v>278.02793448343931</v>
      </c>
      <c r="H213" s="86">
        <f t="shared" si="22"/>
        <v>6.4653971593119657</v>
      </c>
    </row>
    <row r="214" spans="1:8" ht="15" x14ac:dyDescent="0.2">
      <c r="A214" s="8">
        <v>208</v>
      </c>
      <c r="B214" s="83">
        <v>72800</v>
      </c>
      <c r="C214" s="84">
        <v>1497.2049999999999</v>
      </c>
      <c r="D214" s="84">
        <v>209.70519999999999</v>
      </c>
      <c r="E214" s="85">
        <f t="shared" si="21"/>
        <v>7.1395702157123431</v>
      </c>
      <c r="F214" s="9">
        <f t="shared" si="19"/>
        <v>1770.4139063927832</v>
      </c>
      <c r="G214" s="9">
        <f t="shared" si="20"/>
        <v>275.60580233853113</v>
      </c>
      <c r="H214" s="86">
        <f t="shared" si="22"/>
        <v>6.4237178294895072</v>
      </c>
    </row>
    <row r="215" spans="1:8" ht="15" x14ac:dyDescent="0.2">
      <c r="A215" s="8">
        <v>209</v>
      </c>
      <c r="B215" s="83">
        <v>73150</v>
      </c>
      <c r="C215" s="84">
        <v>1724.223</v>
      </c>
      <c r="D215" s="84">
        <v>244.7277</v>
      </c>
      <c r="E215" s="85">
        <f t="shared" si="21"/>
        <v>7.0454754406632354</v>
      </c>
      <c r="F215" s="9">
        <f t="shared" si="19"/>
        <v>1743.6767758529877</v>
      </c>
      <c r="G215" s="9">
        <f t="shared" si="20"/>
        <v>273.20477139749408</v>
      </c>
      <c r="H215" s="86">
        <f t="shared" si="22"/>
        <v>6.3823071864146117</v>
      </c>
    </row>
    <row r="216" spans="1:8" ht="15" x14ac:dyDescent="0.2">
      <c r="A216" s="8">
        <v>210</v>
      </c>
      <c r="B216" s="83">
        <v>73500</v>
      </c>
      <c r="C216" s="84">
        <v>1619.78</v>
      </c>
      <c r="D216" s="84">
        <v>238.8133</v>
      </c>
      <c r="E216" s="85">
        <f t="shared" si="21"/>
        <v>6.7826205659400038</v>
      </c>
      <c r="F216" s="9">
        <f t="shared" si="19"/>
        <v>1717.3434345892035</v>
      </c>
      <c r="G216" s="9">
        <f t="shared" si="20"/>
        <v>270.82465783022394</v>
      </c>
      <c r="H216" s="86">
        <f t="shared" si="22"/>
        <v>6.3411634979920528</v>
      </c>
    </row>
    <row r="217" spans="1:8" ht="15" x14ac:dyDescent="0.2">
      <c r="A217" s="8">
        <v>211</v>
      </c>
      <c r="B217" s="83">
        <v>73850</v>
      </c>
      <c r="C217" s="84">
        <v>1737.3820000000001</v>
      </c>
      <c r="D217" s="84">
        <v>261.13690000000003</v>
      </c>
      <c r="E217" s="85">
        <f t="shared" si="21"/>
        <v>6.6531462998909765</v>
      </c>
      <c r="F217" s="9">
        <f t="shared" si="19"/>
        <v>1691.4077844983005</v>
      </c>
      <c r="G217" s="9">
        <f t="shared" si="20"/>
        <v>268.46527940811285</v>
      </c>
      <c r="H217" s="86">
        <f t="shared" si="22"/>
        <v>6.3002850432925941</v>
      </c>
    </row>
    <row r="218" spans="1:8" ht="15" x14ac:dyDescent="0.2">
      <c r="A218" s="8">
        <v>212</v>
      </c>
      <c r="B218" s="83">
        <v>74200</v>
      </c>
      <c r="C218" s="84">
        <v>1941.6210000000001</v>
      </c>
      <c r="D218" s="84">
        <v>292.11</v>
      </c>
      <c r="E218" s="85">
        <f t="shared" si="21"/>
        <v>6.6468830235185372</v>
      </c>
      <c r="F218" s="9">
        <f t="shared" si="19"/>
        <v>1665.8638195718729</v>
      </c>
      <c r="G218" s="9">
        <f t="shared" si="20"/>
        <v>266.12645549009801</v>
      </c>
      <c r="H218" s="86">
        <f t="shared" si="22"/>
        <v>6.2596701124810048</v>
      </c>
    </row>
    <row r="219" spans="1:8" ht="15" x14ac:dyDescent="0.2">
      <c r="A219" s="8">
        <v>213</v>
      </c>
      <c r="B219" s="83">
        <v>74550</v>
      </c>
      <c r="C219" s="84">
        <v>1882.37</v>
      </c>
      <c r="D219" s="84">
        <v>267.07119999999998</v>
      </c>
      <c r="E219" s="85">
        <f t="shared" si="21"/>
        <v>7.0481953875970156</v>
      </c>
      <c r="F219" s="9">
        <f t="shared" si="19"/>
        <v>1640.7056245054059</v>
      </c>
      <c r="G219" s="9">
        <f t="shared" si="20"/>
        <v>263.80800700883066</v>
      </c>
      <c r="H219" s="86">
        <f t="shared" si="22"/>
        <v>6.21931700674455</v>
      </c>
    </row>
    <row r="220" spans="1:8" ht="15" x14ac:dyDescent="0.2">
      <c r="A220" s="8">
        <v>214</v>
      </c>
      <c r="B220" s="83">
        <v>74900</v>
      </c>
      <c r="C220" s="84">
        <v>1834.402</v>
      </c>
      <c r="D220" s="84">
        <v>251.41739999999999</v>
      </c>
      <c r="E220" s="85">
        <f t="shared" si="21"/>
        <v>7.2962412307183202</v>
      </c>
      <c r="F220" s="9">
        <f t="shared" si="19"/>
        <v>1615.9273733284492</v>
      </c>
      <c r="G220" s="9">
        <f t="shared" si="20"/>
        <v>261.50975645696639</v>
      </c>
      <c r="H220" s="86">
        <f t="shared" si="22"/>
        <v>6.1792240382219301</v>
      </c>
    </row>
    <row r="221" spans="1:8" ht="15" x14ac:dyDescent="0.2">
      <c r="A221" s="8">
        <v>215</v>
      </c>
      <c r="B221" s="83">
        <v>75250</v>
      </c>
      <c r="C221" s="84">
        <v>1619.6479999999999</v>
      </c>
      <c r="D221" s="84">
        <v>242.78280000000001</v>
      </c>
      <c r="E221" s="85">
        <f t="shared" si="21"/>
        <v>6.6711809897570991</v>
      </c>
      <c r="F221" s="9">
        <f t="shared" si="19"/>
        <v>1591.5233280554758</v>
      </c>
      <c r="G221" s="9">
        <f t="shared" si="20"/>
        <v>259.23152787357469</v>
      </c>
      <c r="H221" s="86">
        <f t="shared" si="22"/>
        <v>6.1393895299326786</v>
      </c>
    </row>
    <row r="222" spans="1:8" ht="15" x14ac:dyDescent="0.2">
      <c r="A222" s="8">
        <v>216</v>
      </c>
      <c r="B222" s="83">
        <v>75600</v>
      </c>
      <c r="C222" s="84">
        <v>1591.499</v>
      </c>
      <c r="D222" s="84">
        <v>246.7988</v>
      </c>
      <c r="E222" s="85">
        <f t="shared" si="21"/>
        <v>6.4485686316140924</v>
      </c>
      <c r="F222" s="9">
        <f t="shared" si="19"/>
        <v>1567.4878373571169</v>
      </c>
      <c r="G222" s="9">
        <f t="shared" si="20"/>
        <v>256.97314683066685</v>
      </c>
      <c r="H222" s="86">
        <f t="shared" si="22"/>
        <v>6.0998118157070209</v>
      </c>
    </row>
    <row r="223" spans="1:8" ht="15" x14ac:dyDescent="0.2">
      <c r="A223" s="8">
        <v>217</v>
      </c>
      <c r="B223" s="83">
        <v>75950</v>
      </c>
      <c r="C223" s="84">
        <v>1379.046</v>
      </c>
      <c r="D223" s="84">
        <v>232.49799999999999</v>
      </c>
      <c r="E223" s="85">
        <f t="shared" si="21"/>
        <v>5.9314316682294042</v>
      </c>
      <c r="F223" s="9">
        <f t="shared" ref="F223:F254" si="23">$K$8*EXP(-B223/$K$9)</f>
        <v>1543.8153352514651</v>
      </c>
      <c r="G223" s="9">
        <f t="shared" ref="G223:G254" si="24">$O$8*EXP(-B223/$O$9)</f>
        <v>254.73444041984095</v>
      </c>
      <c r="H223" s="86">
        <f t="shared" si="22"/>
        <v>6.0604892401161914</v>
      </c>
    </row>
    <row r="224" spans="1:8" ht="15" x14ac:dyDescent="0.2">
      <c r="A224" s="8">
        <v>218</v>
      </c>
      <c r="B224" s="83">
        <v>76300</v>
      </c>
      <c r="C224" s="84">
        <v>1314.8920000000001</v>
      </c>
      <c r="D224" s="84">
        <v>202.8</v>
      </c>
      <c r="E224" s="85">
        <f t="shared" si="21"/>
        <v>6.483688362919132</v>
      </c>
      <c r="F224" s="9">
        <f t="shared" si="23"/>
        <v>1520.5003398151389</v>
      </c>
      <c r="G224" s="9">
        <f t="shared" si="24"/>
        <v>252.51523723904384</v>
      </c>
      <c r="H224" s="86">
        <f t="shared" si="22"/>
        <v>6.0214201584031759</v>
      </c>
    </row>
    <row r="225" spans="1:8" ht="15" x14ac:dyDescent="0.2">
      <c r="A225" s="8">
        <v>219</v>
      </c>
      <c r="B225" s="83">
        <v>76650</v>
      </c>
      <c r="C225" s="84">
        <v>1311.499</v>
      </c>
      <c r="D225" s="84">
        <v>236.92930000000001</v>
      </c>
      <c r="E225" s="85">
        <f t="shared" si="21"/>
        <v>5.5354023331010556</v>
      </c>
      <c r="F225" s="9">
        <f t="shared" si="23"/>
        <v>1497.5374519138159</v>
      </c>
      <c r="G225" s="9">
        <f t="shared" si="24"/>
        <v>250.31536737944805</v>
      </c>
      <c r="H225" s="86">
        <f t="shared" si="22"/>
        <v>5.9826029364139233</v>
      </c>
    </row>
    <row r="226" spans="1:8" ht="15" x14ac:dyDescent="0.2">
      <c r="A226" s="8">
        <v>220</v>
      </c>
      <c r="B226" s="83">
        <v>77000</v>
      </c>
      <c r="C226" s="84">
        <v>1308.711</v>
      </c>
      <c r="D226" s="84">
        <v>241.2175</v>
      </c>
      <c r="E226" s="85">
        <f t="shared" si="21"/>
        <v>5.4254396965394305</v>
      </c>
      <c r="F226" s="9">
        <f t="shared" si="23"/>
        <v>1474.9213539519367</v>
      </c>
      <c r="G226" s="9">
        <f t="shared" si="24"/>
        <v>248.13466241244274</v>
      </c>
      <c r="H226" s="86">
        <f t="shared" si="22"/>
        <v>5.9440359505290008</v>
      </c>
    </row>
    <row r="227" spans="1:8" ht="15" x14ac:dyDescent="0.2">
      <c r="A227" s="8">
        <v>221</v>
      </c>
      <c r="B227" s="83">
        <v>77350</v>
      </c>
      <c r="C227" s="84">
        <v>1307.0050000000001</v>
      </c>
      <c r="D227" s="84">
        <v>194.64</v>
      </c>
      <c r="E227" s="85">
        <f t="shared" si="21"/>
        <v>6.7149866420057549</v>
      </c>
      <c r="F227" s="9">
        <f t="shared" si="23"/>
        <v>1452.646808641291</v>
      </c>
      <c r="G227" s="9">
        <f t="shared" si="24"/>
        <v>245.97295537673875</v>
      </c>
      <c r="H227" s="86">
        <f t="shared" si="22"/>
        <v>5.90571758759567</v>
      </c>
    </row>
    <row r="228" spans="1:8" ht="15" x14ac:dyDescent="0.2">
      <c r="A228" s="8">
        <v>222</v>
      </c>
      <c r="B228" s="83">
        <v>77700</v>
      </c>
      <c r="C228" s="84">
        <v>1515.62</v>
      </c>
      <c r="D228" s="84">
        <v>225.89279999999999</v>
      </c>
      <c r="E228" s="85">
        <f t="shared" si="21"/>
        <v>6.7094657288767054</v>
      </c>
      <c r="F228" s="9">
        <f t="shared" si="23"/>
        <v>1430.7086577881976</v>
      </c>
      <c r="G228" s="9">
        <f t="shared" si="24"/>
        <v>243.83008076558511</v>
      </c>
      <c r="H228" s="86">
        <f t="shared" si="22"/>
        <v>5.867646244860417</v>
      </c>
    </row>
    <row r="229" spans="1:8" ht="15" x14ac:dyDescent="0.2">
      <c r="A229" s="8">
        <v>223</v>
      </c>
      <c r="B229" s="83">
        <v>78050</v>
      </c>
      <c r="C229" s="84">
        <v>1534.174</v>
      </c>
      <c r="D229" s="84">
        <v>228.29599999999999</v>
      </c>
      <c r="E229" s="85">
        <f t="shared" si="21"/>
        <v>6.7201089813224941</v>
      </c>
      <c r="F229" s="9">
        <f t="shared" si="23"/>
        <v>1409.1018210990085</v>
      </c>
      <c r="G229" s="9">
        <f t="shared" si="24"/>
        <v>241.70587451409764</v>
      </c>
      <c r="H229" s="86">
        <f t="shared" si="22"/>
        <v>5.8298203299019189</v>
      </c>
    </row>
    <row r="230" spans="1:8" ht="15" x14ac:dyDescent="0.2">
      <c r="A230" s="8">
        <v>224</v>
      </c>
      <c r="B230" s="83">
        <v>78400</v>
      </c>
      <c r="C230" s="84">
        <v>1340.242</v>
      </c>
      <c r="D230" s="84">
        <v>216.59180000000001</v>
      </c>
      <c r="E230" s="85">
        <f t="shared" si="21"/>
        <v>6.1878704549295032</v>
      </c>
      <c r="F230" s="9">
        <f t="shared" si="23"/>
        <v>1387.8212950036441</v>
      </c>
      <c r="G230" s="9">
        <f t="shared" si="24"/>
        <v>239.60017398669754</v>
      </c>
      <c r="H230" s="86">
        <f t="shared" si="22"/>
        <v>5.7922382605644316</v>
      </c>
    </row>
    <row r="231" spans="1:8" ht="15" x14ac:dyDescent="0.2">
      <c r="A231" s="8">
        <v>225</v>
      </c>
      <c r="B231" s="83">
        <v>78750</v>
      </c>
      <c r="C231" s="84">
        <v>1109.193</v>
      </c>
      <c r="D231" s="84">
        <v>219.64529999999999</v>
      </c>
      <c r="E231" s="85">
        <f t="shared" si="21"/>
        <v>5.0499282251885198</v>
      </c>
      <c r="F231" s="9">
        <f t="shared" si="23"/>
        <v>1366.8621514969009</v>
      </c>
      <c r="G231" s="9">
        <f t="shared" si="24"/>
        <v>237.51281796465966</v>
      </c>
      <c r="H231" s="86">
        <f t="shared" si="22"/>
        <v>5.7548984648916122</v>
      </c>
    </row>
    <row r="232" spans="1:8" ht="15" x14ac:dyDescent="0.2">
      <c r="A232" s="8">
        <v>226</v>
      </c>
      <c r="B232" s="83">
        <v>79100</v>
      </c>
      <c r="C232" s="84">
        <v>1109.289</v>
      </c>
      <c r="D232" s="84">
        <v>209.32210000000001</v>
      </c>
      <c r="E232" s="85">
        <f t="shared" si="21"/>
        <v>5.2994356544292263</v>
      </c>
      <c r="F232" s="9">
        <f t="shared" si="23"/>
        <v>1346.2195369972551</v>
      </c>
      <c r="G232" s="9">
        <f t="shared" si="24"/>
        <v>235.44364663376882</v>
      </c>
      <c r="H232" s="86">
        <f t="shared" si="22"/>
        <v>5.7177993810607743</v>
      </c>
    </row>
    <row r="233" spans="1:8" ht="15" x14ac:dyDescent="0.2">
      <c r="A233" s="8">
        <v>227</v>
      </c>
      <c r="B233" s="83">
        <v>79450</v>
      </c>
      <c r="C233" s="84">
        <v>1191.136</v>
      </c>
      <c r="D233" s="84">
        <v>216.50810000000001</v>
      </c>
      <c r="E233" s="85">
        <f t="shared" si="21"/>
        <v>5.5015770772548462</v>
      </c>
      <c r="F233" s="9">
        <f t="shared" si="23"/>
        <v>1325.888671222903</v>
      </c>
      <c r="G233" s="9">
        <f t="shared" si="24"/>
        <v>233.39250157208434</v>
      </c>
      <c r="H233" s="86">
        <f t="shared" si="22"/>
        <v>5.6809394573175531</v>
      </c>
    </row>
    <row r="234" spans="1:8" ht="15" x14ac:dyDescent="0.2">
      <c r="A234" s="8">
        <v>228</v>
      </c>
      <c r="B234" s="83">
        <v>79800</v>
      </c>
      <c r="C234" s="84">
        <v>1117.2760000000001</v>
      </c>
      <c r="D234" s="84">
        <v>212.78319999999999</v>
      </c>
      <c r="E234" s="85">
        <f t="shared" si="21"/>
        <v>5.2507716774632591</v>
      </c>
      <c r="F234" s="9">
        <f t="shared" si="23"/>
        <v>1305.8648460847728</v>
      </c>
      <c r="G234" s="9">
        <f t="shared" si="24"/>
        <v>231.35922573781042</v>
      </c>
      <c r="H234" s="86">
        <f t="shared" si="22"/>
        <v>5.6443171519110029</v>
      </c>
    </row>
    <row r="235" spans="1:8" ht="15" x14ac:dyDescent="0.2">
      <c r="A235" s="8">
        <v>229</v>
      </c>
      <c r="B235" s="83">
        <v>80150</v>
      </c>
      <c r="C235" s="84">
        <v>1129.4570000000001</v>
      </c>
      <c r="D235" s="84">
        <v>220.2244</v>
      </c>
      <c r="E235" s="85">
        <f t="shared" si="21"/>
        <v>5.1286642170440704</v>
      </c>
      <c r="F235" s="9">
        <f t="shared" si="23"/>
        <v>1286.1434245962589</v>
      </c>
      <c r="G235" s="9">
        <f t="shared" si="24"/>
        <v>229.34366345727278</v>
      </c>
      <c r="H235" s="86">
        <f t="shared" si="22"/>
        <v>5.6079309330291141</v>
      </c>
    </row>
    <row r="236" spans="1:8" ht="15" x14ac:dyDescent="0.2">
      <c r="A236" s="8">
        <v>230</v>
      </c>
      <c r="B236" s="83">
        <v>80500</v>
      </c>
      <c r="C236" s="84">
        <v>1321.873</v>
      </c>
      <c r="D236" s="84">
        <v>262.34730000000002</v>
      </c>
      <c r="E236" s="85">
        <f t="shared" si="21"/>
        <v>5.0386377142055583</v>
      </c>
      <c r="F236" s="9">
        <f t="shared" si="23"/>
        <v>1266.7198397994164</v>
      </c>
      <c r="G236" s="9">
        <f t="shared" si="24"/>
        <v>227.34566041299971</v>
      </c>
      <c r="H236" s="86">
        <f t="shared" si="22"/>
        <v>5.5717792787347387</v>
      </c>
    </row>
    <row r="237" spans="1:8" ht="15" x14ac:dyDescent="0.2">
      <c r="A237" s="8">
        <v>231</v>
      </c>
      <c r="B237" s="83">
        <v>80850</v>
      </c>
      <c r="C237" s="84">
        <v>1179.1659999999999</v>
      </c>
      <c r="D237" s="84">
        <v>244.51730000000001</v>
      </c>
      <c r="E237" s="85">
        <f t="shared" si="21"/>
        <v>4.8224236076547546</v>
      </c>
      <c r="F237" s="9">
        <f t="shared" si="23"/>
        <v>1247.5895937073756</v>
      </c>
      <c r="G237" s="9">
        <f t="shared" si="24"/>
        <v>225.36506363190719</v>
      </c>
      <c r="H237" s="86">
        <f t="shared" si="22"/>
        <v>5.535860676901927</v>
      </c>
    </row>
    <row r="238" spans="1:8" ht="15" x14ac:dyDescent="0.2">
      <c r="A238" s="8">
        <v>232</v>
      </c>
      <c r="B238" s="83">
        <v>81200</v>
      </c>
      <c r="C238" s="84">
        <v>1131.194</v>
      </c>
      <c r="D238" s="84">
        <v>211.65170000000001</v>
      </c>
      <c r="E238" s="85">
        <f t="shared" si="21"/>
        <v>5.3446015316673572</v>
      </c>
      <c r="F238" s="9">
        <f t="shared" si="23"/>
        <v>1228.7482562627272</v>
      </c>
      <c r="G238" s="9">
        <f t="shared" si="24"/>
        <v>223.4017214735868</v>
      </c>
      <c r="H238" s="86">
        <f t="shared" si="22"/>
        <v>5.50017362515268</v>
      </c>
    </row>
    <row r="239" spans="1:8" ht="15" x14ac:dyDescent="0.2">
      <c r="A239" s="8">
        <v>233</v>
      </c>
      <c r="B239" s="83">
        <v>81550</v>
      </c>
      <c r="C239" s="84">
        <v>1025.183</v>
      </c>
      <c r="D239" s="84">
        <v>206.488</v>
      </c>
      <c r="E239" s="85">
        <f t="shared" si="21"/>
        <v>4.9648551005385304</v>
      </c>
      <c r="F239" s="9">
        <f t="shared" si="23"/>
        <v>1210.1914643116399</v>
      </c>
      <c r="G239" s="9">
        <f t="shared" si="24"/>
        <v>221.45548361869518</v>
      </c>
      <c r="H239" s="86">
        <f t="shared" si="22"/>
        <v>5.4647166307941273</v>
      </c>
    </row>
    <row r="240" spans="1:8" ht="15" x14ac:dyDescent="0.2">
      <c r="A240" s="8">
        <v>234</v>
      </c>
      <c r="B240" s="83">
        <v>81900</v>
      </c>
      <c r="C240" s="84">
        <v>974.06389999999999</v>
      </c>
      <c r="D240" s="84">
        <v>185.68209999999999</v>
      </c>
      <c r="E240" s="85">
        <f t="shared" si="21"/>
        <v>5.24586861092157</v>
      </c>
      <c r="F240" s="9">
        <f t="shared" si="23"/>
        <v>1191.9149205934687</v>
      </c>
      <c r="G240" s="9">
        <f t="shared" si="24"/>
        <v>219.526201057446</v>
      </c>
      <c r="H240" s="86">
        <f t="shared" si="22"/>
        <v>5.4294882107560651</v>
      </c>
    </row>
    <row r="241" spans="1:8" ht="15" x14ac:dyDescent="0.2">
      <c r="A241" s="8">
        <v>235</v>
      </c>
      <c r="B241" s="83">
        <v>82250</v>
      </c>
      <c r="C241" s="84">
        <v>861.29849999999999</v>
      </c>
      <c r="D241" s="84">
        <v>183.1123</v>
      </c>
      <c r="E241" s="85">
        <f t="shared" si="21"/>
        <v>4.7036627250053655</v>
      </c>
      <c r="F241" s="9">
        <f t="shared" si="23"/>
        <v>1173.9143927456225</v>
      </c>
      <c r="G241" s="9">
        <f t="shared" si="24"/>
        <v>217.61372607820076</v>
      </c>
      <c r="H241" s="86">
        <f t="shared" si="22"/>
        <v>5.3944868915289357</v>
      </c>
    </row>
    <row r="242" spans="1:8" ht="15" x14ac:dyDescent="0.2">
      <c r="A242" s="8">
        <v>236</v>
      </c>
      <c r="B242" s="83">
        <v>82600</v>
      </c>
      <c r="C242" s="84">
        <v>1013.667</v>
      </c>
      <c r="D242" s="84">
        <v>198.06319999999999</v>
      </c>
      <c r="E242" s="85">
        <f t="shared" si="21"/>
        <v>5.1178967117566518</v>
      </c>
      <c r="F242" s="9">
        <f t="shared" si="23"/>
        <v>1156.1857123234631</v>
      </c>
      <c r="G242" s="9">
        <f t="shared" si="24"/>
        <v>215.71791225615965</v>
      </c>
      <c r="H242" s="86">
        <f t="shared" si="22"/>
        <v>5.3597112091021968</v>
      </c>
    </row>
    <row r="243" spans="1:8" ht="15" x14ac:dyDescent="0.2">
      <c r="A243" s="8">
        <v>237</v>
      </c>
      <c r="B243" s="83">
        <v>82950</v>
      </c>
      <c r="C243" s="84">
        <v>956.27380000000005</v>
      </c>
      <c r="D243" s="84">
        <v>227.09200000000001</v>
      </c>
      <c r="E243" s="85">
        <f t="shared" si="21"/>
        <v>4.2109532700403358</v>
      </c>
      <c r="F243" s="9">
        <f t="shared" si="23"/>
        <v>1138.7247738350031</v>
      </c>
      <c r="G243" s="9">
        <f t="shared" si="24"/>
        <v>213.8386144421508</v>
      </c>
      <c r="H243" s="86">
        <f t="shared" si="22"/>
        <v>5.3251597089030867</v>
      </c>
    </row>
    <row r="244" spans="1:8" ht="15" x14ac:dyDescent="0.2">
      <c r="A244" s="8">
        <v>238</v>
      </c>
      <c r="B244" s="83">
        <v>83300</v>
      </c>
      <c r="C244" s="84">
        <v>922.15210000000002</v>
      </c>
      <c r="D244" s="84">
        <v>227.38319999999999</v>
      </c>
      <c r="E244" s="85">
        <f t="shared" si="21"/>
        <v>4.0554979435595948</v>
      </c>
      <c r="F244" s="9">
        <f t="shared" si="23"/>
        <v>1121.5275337901824</v>
      </c>
      <c r="G244" s="9">
        <f t="shared" si="24"/>
        <v>211.97568875151734</v>
      </c>
      <c r="H244" s="86">
        <f t="shared" si="22"/>
        <v>5.2908309457357729</v>
      </c>
    </row>
    <row r="245" spans="1:8" ht="15" x14ac:dyDescent="0.2">
      <c r="A245" s="8">
        <v>239</v>
      </c>
      <c r="B245" s="83">
        <v>83650</v>
      </c>
      <c r="C245" s="84">
        <v>963.39030000000002</v>
      </c>
      <c r="D245" s="84">
        <v>254.31460000000001</v>
      </c>
      <c r="E245" s="85">
        <f t="shared" si="21"/>
        <v>3.7881832187377364</v>
      </c>
      <c r="F245" s="9">
        <f t="shared" si="23"/>
        <v>1104.590009764504</v>
      </c>
      <c r="G245" s="9">
        <f t="shared" si="24"/>
        <v>210.12899255310106</v>
      </c>
      <c r="H245" s="86">
        <f t="shared" si="22"/>
        <v>5.2567234837209167</v>
      </c>
    </row>
    <row r="246" spans="1:8" ht="15" x14ac:dyDescent="0.2">
      <c r="A246" s="8">
        <v>240</v>
      </c>
      <c r="B246" s="83">
        <v>84000</v>
      </c>
      <c r="C246" s="84">
        <v>847.66970000000003</v>
      </c>
      <c r="D246" s="84">
        <v>207.45699999999999</v>
      </c>
      <c r="E246" s="85">
        <f t="shared" si="21"/>
        <v>4.0860019184698517</v>
      </c>
      <c r="F246" s="9">
        <f t="shared" si="23"/>
        <v>1087.9082794768105</v>
      </c>
      <c r="G246" s="9">
        <f t="shared" si="24"/>
        <v>208.29838445832223</v>
      </c>
      <c r="H246" s="86">
        <f t="shared" si="22"/>
        <v>5.2228358962356074</v>
      </c>
    </row>
    <row r="247" spans="1:8" ht="15" x14ac:dyDescent="0.2">
      <c r="A247" s="8">
        <v>241</v>
      </c>
      <c r="B247" s="83">
        <v>84350</v>
      </c>
      <c r="C247" s="84">
        <v>758.05330000000004</v>
      </c>
      <c r="D247" s="84">
        <v>176.2209</v>
      </c>
      <c r="E247" s="85">
        <f t="shared" si="21"/>
        <v>4.3017218729446967</v>
      </c>
      <c r="F247" s="9">
        <f t="shared" si="23"/>
        <v>1071.4784798809851</v>
      </c>
      <c r="G247" s="9">
        <f t="shared" si="24"/>
        <v>206.48372431035426</v>
      </c>
      <c r="H247" s="86">
        <f t="shared" si="22"/>
        <v>5.1891667658536855</v>
      </c>
    </row>
    <row r="248" spans="1:8" ht="15" x14ac:dyDescent="0.2">
      <c r="A248" s="8">
        <v>242</v>
      </c>
      <c r="B248" s="83">
        <v>84700</v>
      </c>
      <c r="C248" s="84">
        <v>733.44060000000002</v>
      </c>
      <c r="D248" s="84">
        <v>166.88300000000001</v>
      </c>
      <c r="E248" s="85">
        <f t="shared" si="21"/>
        <v>4.3949389692179546</v>
      </c>
      <c r="F248" s="9">
        <f t="shared" si="23"/>
        <v>1055.2968062713769</v>
      </c>
      <c r="G248" s="9">
        <f t="shared" si="24"/>
        <v>204.68487317339324</v>
      </c>
      <c r="H248" s="86">
        <f t="shared" si="22"/>
        <v>5.1557146842864681</v>
      </c>
    </row>
    <row r="249" spans="1:8" ht="15" x14ac:dyDescent="0.2">
      <c r="A249" s="8">
        <v>243</v>
      </c>
      <c r="B249" s="83">
        <v>85050</v>
      </c>
      <c r="C249" s="84">
        <v>729.17460000000005</v>
      </c>
      <c r="D249" s="84">
        <v>181.69540000000001</v>
      </c>
      <c r="E249" s="85">
        <f t="shared" si="21"/>
        <v>4.0131703939670462</v>
      </c>
      <c r="F249" s="9">
        <f t="shared" si="23"/>
        <v>1039.3595114017292</v>
      </c>
      <c r="G249" s="9">
        <f t="shared" si="24"/>
        <v>202.90169332202021</v>
      </c>
      <c r="H249" s="86">
        <f t="shared" si="22"/>
        <v>5.1224782523238366</v>
      </c>
    </row>
    <row r="250" spans="1:8" ht="15" x14ac:dyDescent="0.2">
      <c r="A250" s="8">
        <v>244</v>
      </c>
      <c r="B250" s="83">
        <v>85400</v>
      </c>
      <c r="C250" s="84">
        <v>825.25739999999996</v>
      </c>
      <c r="D250" s="84">
        <v>228.51150000000001</v>
      </c>
      <c r="E250" s="85">
        <f t="shared" si="21"/>
        <v>3.6114480015228989</v>
      </c>
      <c r="F250" s="9">
        <f t="shared" si="23"/>
        <v>1023.6629046174168</v>
      </c>
      <c r="G250" s="9">
        <f t="shared" si="24"/>
        <v>201.13404823065687</v>
      </c>
      <c r="H250" s="86">
        <f t="shared" si="22"/>
        <v>5.0894560797757062</v>
      </c>
    </row>
    <row r="251" spans="1:8" ht="15" x14ac:dyDescent="0.2">
      <c r="A251" s="8">
        <v>245</v>
      </c>
      <c r="B251" s="83">
        <v>85750</v>
      </c>
      <c r="C251" s="84">
        <v>708.14269999999999</v>
      </c>
      <c r="D251" s="84">
        <v>192.89150000000001</v>
      </c>
      <c r="E251" s="85">
        <f t="shared" si="21"/>
        <v>3.6711970200864212</v>
      </c>
      <c r="F251" s="9">
        <f t="shared" si="23"/>
        <v>1008.2033510007894</v>
      </c>
      <c r="G251" s="9">
        <f t="shared" si="24"/>
        <v>199.3818025631123</v>
      </c>
      <c r="H251" s="86">
        <f t="shared" si="22"/>
        <v>5.0566467854138937</v>
      </c>
    </row>
    <row r="252" spans="1:8" ht="15" x14ac:dyDescent="0.2">
      <c r="A252" s="8">
        <v>246</v>
      </c>
      <c r="B252" s="83">
        <v>86100</v>
      </c>
      <c r="C252" s="84">
        <v>727.44830000000002</v>
      </c>
      <c r="D252" s="84">
        <v>194.0385</v>
      </c>
      <c r="E252" s="85">
        <f t="shared" si="21"/>
        <v>3.7489895046601576</v>
      </c>
      <c r="F252" s="9">
        <f t="shared" si="23"/>
        <v>992.97727052942048</v>
      </c>
      <c r="G252" s="9">
        <f t="shared" si="24"/>
        <v>197.64482216222163</v>
      </c>
      <c r="H252" s="86">
        <f t="shared" si="22"/>
        <v>5.0240489969143285</v>
      </c>
    </row>
    <row r="253" spans="1:8" ht="15" x14ac:dyDescent="0.2">
      <c r="A253" s="8">
        <v>247</v>
      </c>
      <c r="B253" s="83">
        <v>86450</v>
      </c>
      <c r="C253" s="84">
        <v>575.89149999999995</v>
      </c>
      <c r="D253" s="84">
        <v>144.04050000000001</v>
      </c>
      <c r="E253" s="85">
        <f t="shared" si="21"/>
        <v>3.9981220559495414</v>
      </c>
      <c r="F253" s="9">
        <f t="shared" si="23"/>
        <v>977.98113724706889</v>
      </c>
      <c r="G253" s="9">
        <f t="shared" si="24"/>
        <v>195.92297403957448</v>
      </c>
      <c r="H253" s="86">
        <f t="shared" si="22"/>
        <v>4.9916613507996592</v>
      </c>
    </row>
    <row r="254" spans="1:8" ht="15" x14ac:dyDescent="0.2">
      <c r="A254" s="8">
        <v>248</v>
      </c>
      <c r="B254" s="83">
        <v>86800</v>
      </c>
      <c r="C254" s="84">
        <v>580.53909999999996</v>
      </c>
      <c r="D254" s="84">
        <v>167.01410000000001</v>
      </c>
      <c r="E254" s="85">
        <f t="shared" si="21"/>
        <v>3.4759885542597897</v>
      </c>
      <c r="F254" s="9">
        <f t="shared" si="23"/>
        <v>963.21147844716165</v>
      </c>
      <c r="G254" s="9">
        <f t="shared" si="24"/>
        <v>194.21612636533288</v>
      </c>
      <c r="H254" s="86">
        <f t="shared" si="22"/>
        <v>4.9594824923822216</v>
      </c>
    </row>
    <row r="255" spans="1:8" ht="15" x14ac:dyDescent="0.2">
      <c r="A255" s="8">
        <v>249</v>
      </c>
      <c r="B255" s="83">
        <v>87150</v>
      </c>
      <c r="C255" s="84">
        <v>593.82820000000004</v>
      </c>
      <c r="D255" s="84">
        <v>170.506</v>
      </c>
      <c r="E255" s="85">
        <f t="shared" si="21"/>
        <v>3.4827407833155433</v>
      </c>
      <c r="F255" s="9">
        <f t="shared" ref="F255:F283" si="25">$K$8*EXP(-B255/$K$9)</f>
        <v>948.66487386860649</v>
      </c>
      <c r="G255" s="9">
        <f t="shared" ref="G255:G283" si="26">$O$8*EXP(-B255/$O$9)</f>
        <v>192.52414845813797</v>
      </c>
      <c r="H255" s="86">
        <f t="shared" si="22"/>
        <v>4.927511075707379</v>
      </c>
    </row>
    <row r="256" spans="1:8" ht="15" x14ac:dyDescent="0.2">
      <c r="A256" s="8">
        <v>250</v>
      </c>
      <c r="B256" s="83">
        <v>87500</v>
      </c>
      <c r="C256" s="84">
        <v>513.58240000000001</v>
      </c>
      <c r="D256" s="84">
        <v>142.97720000000001</v>
      </c>
      <c r="E256" s="85">
        <f t="shared" si="21"/>
        <v>3.5920580344278665</v>
      </c>
      <c r="F256" s="9">
        <f t="shared" si="25"/>
        <v>934.33795490375053</v>
      </c>
      <c r="G256" s="9">
        <f t="shared" si="26"/>
        <v>190.8469107751047</v>
      </c>
      <c r="H256" s="86">
        <f t="shared" si="22"/>
        <v>4.895745763497219</v>
      </c>
    </row>
    <row r="257" spans="1:8" ht="15" x14ac:dyDescent="0.2">
      <c r="A257" s="8">
        <v>251</v>
      </c>
      <c r="B257" s="83">
        <v>87850</v>
      </c>
      <c r="C257" s="84">
        <v>585.35050000000001</v>
      </c>
      <c r="D257" s="84">
        <v>170.52080000000001</v>
      </c>
      <c r="E257" s="85">
        <f t="shared" si="21"/>
        <v>3.4327219905137669</v>
      </c>
      <c r="F257" s="9">
        <f t="shared" si="25"/>
        <v>920.22740381830033</v>
      </c>
      <c r="G257" s="9">
        <f t="shared" si="26"/>
        <v>189.18428490190371</v>
      </c>
      <c r="H257" s="86">
        <f t="shared" si="22"/>
        <v>4.8641852270946231</v>
      </c>
    </row>
    <row r="258" spans="1:8" ht="15" x14ac:dyDescent="0.2">
      <c r="A258" s="8">
        <v>252</v>
      </c>
      <c r="B258" s="83">
        <v>88200</v>
      </c>
      <c r="C258" s="84">
        <v>609.87879999999996</v>
      </c>
      <c r="D258" s="84">
        <v>201.864</v>
      </c>
      <c r="E258" s="85">
        <f t="shared" si="21"/>
        <v>3.0212360797368523</v>
      </c>
      <c r="F258" s="9">
        <f t="shared" si="25"/>
        <v>906.32995298302194</v>
      </c>
      <c r="G258" s="9">
        <f t="shared" si="26"/>
        <v>187.53614354292935</v>
      </c>
      <c r="H258" s="86">
        <f t="shared" si="22"/>
        <v>4.8328281464076914</v>
      </c>
    </row>
    <row r="259" spans="1:8" ht="15" x14ac:dyDescent="0.2">
      <c r="A259" s="8">
        <v>253</v>
      </c>
      <c r="B259" s="83">
        <v>88550</v>
      </c>
      <c r="C259" s="84">
        <v>516.9117</v>
      </c>
      <c r="D259" s="84">
        <v>137.33070000000001</v>
      </c>
      <c r="E259" s="85">
        <f t="shared" si="21"/>
        <v>3.7639923192701992</v>
      </c>
      <c r="F259" s="9">
        <f t="shared" si="25"/>
        <v>892.64238411704548</v>
      </c>
      <c r="G259" s="9">
        <f t="shared" si="26"/>
        <v>185.90236051155381</v>
      </c>
      <c r="H259" s="86">
        <f t="shared" si="22"/>
        <v>4.8016732098545241</v>
      </c>
    </row>
    <row r="260" spans="1:8" ht="15" x14ac:dyDescent="0.2">
      <c r="A260" s="8">
        <v>254</v>
      </c>
      <c r="B260" s="83">
        <v>88900</v>
      </c>
      <c r="C260" s="84">
        <v>468.74810000000002</v>
      </c>
      <c r="D260" s="84">
        <v>133.33500000000001</v>
      </c>
      <c r="E260" s="85">
        <f t="shared" si="21"/>
        <v>3.5155668054149323</v>
      </c>
      <c r="F260" s="9">
        <f t="shared" si="25"/>
        <v>879.16152754259622</v>
      </c>
      <c r="G260" s="9">
        <f t="shared" si="26"/>
        <v>184.28281072046559</v>
      </c>
      <c r="H260" s="86">
        <f t="shared" si="22"/>
        <v>4.7707191143083678</v>
      </c>
    </row>
    <row r="261" spans="1:8" ht="15" x14ac:dyDescent="0.2">
      <c r="A261" s="8">
        <v>255</v>
      </c>
      <c r="B261" s="83">
        <v>89250</v>
      </c>
      <c r="C261" s="84">
        <v>387.97879999999998</v>
      </c>
      <c r="D261" s="84">
        <v>123.1241</v>
      </c>
      <c r="E261" s="85">
        <f t="shared" si="21"/>
        <v>3.1511198863585599</v>
      </c>
      <c r="F261" s="9">
        <f t="shared" si="25"/>
        <v>865.88426145098128</v>
      </c>
      <c r="G261" s="9">
        <f t="shared" si="26"/>
        <v>182.67737017209274</v>
      </c>
      <c r="H261" s="86">
        <f t="shared" si="22"/>
        <v>4.7399645650431017</v>
      </c>
    </row>
    <row r="262" spans="1:8" ht="15" x14ac:dyDescent="0.2">
      <c r="A262" s="8">
        <v>256</v>
      </c>
      <c r="B262" s="83">
        <v>89600</v>
      </c>
      <c r="C262" s="84">
        <v>410.21820000000002</v>
      </c>
      <c r="D262" s="84">
        <v>133.28870000000001</v>
      </c>
      <c r="E262" s="85">
        <f t="shared" ref="E262:E283" si="27">C262/D262</f>
        <v>3.0776667489442091</v>
      </c>
      <c r="F262" s="9">
        <f t="shared" si="25"/>
        <v>852.80751117966201</v>
      </c>
      <c r="G262" s="9">
        <f t="shared" si="26"/>
        <v>181.08591594910902</v>
      </c>
      <c r="H262" s="86">
        <f t="shared" si="22"/>
        <v>4.7094082756790892</v>
      </c>
    </row>
    <row r="263" spans="1:8" ht="15" x14ac:dyDescent="0.2">
      <c r="A263" s="8">
        <v>257</v>
      </c>
      <c r="B263" s="83">
        <v>89950</v>
      </c>
      <c r="C263" s="84">
        <v>340.31880000000001</v>
      </c>
      <c r="D263" s="84">
        <v>103.714</v>
      </c>
      <c r="E263" s="85">
        <f t="shared" si="27"/>
        <v>3.2813197832500918</v>
      </c>
      <c r="F263" s="9">
        <f t="shared" si="25"/>
        <v>839.92824850024328</v>
      </c>
      <c r="G263" s="9">
        <f t="shared" si="26"/>
        <v>179.50832620502317</v>
      </c>
      <c r="H263" s="86">
        <f t="shared" ref="H263:H283" si="28">F263/G263</f>
        <v>4.6790489681293659</v>
      </c>
    </row>
    <row r="264" spans="1:8" ht="15" x14ac:dyDescent="0.2">
      <c r="A264" s="8">
        <v>258</v>
      </c>
      <c r="B264" s="83">
        <v>90300</v>
      </c>
      <c r="C264" s="84">
        <v>320.63670000000002</v>
      </c>
      <c r="D264" s="84">
        <v>104.208</v>
      </c>
      <c r="E264" s="85">
        <f t="shared" si="27"/>
        <v>3.0768914094887152</v>
      </c>
      <c r="F264" s="9">
        <f t="shared" si="25"/>
        <v>827.24349091721604</v>
      </c>
      <c r="G264" s="9">
        <f t="shared" si="26"/>
        <v>177.94448015484957</v>
      </c>
      <c r="H264" s="86">
        <f t="shared" si="28"/>
        <v>4.6488853725461903</v>
      </c>
    </row>
    <row r="265" spans="1:8" ht="15" x14ac:dyDescent="0.2">
      <c r="A265" s="8">
        <v>259</v>
      </c>
      <c r="B265" s="83">
        <v>90650</v>
      </c>
      <c r="C265" s="84">
        <v>310.32</v>
      </c>
      <c r="D265" s="84">
        <v>109.3646</v>
      </c>
      <c r="E265" s="85">
        <f t="shared" si="27"/>
        <v>2.8374812325011933</v>
      </c>
      <c r="F265" s="9">
        <f t="shared" si="25"/>
        <v>814.75030097729154</v>
      </c>
      <c r="G265" s="9">
        <f t="shared" si="26"/>
        <v>176.39425806586124</v>
      </c>
      <c r="H265" s="86">
        <f t="shared" si="28"/>
        <v>4.6189162272679196</v>
      </c>
    </row>
    <row r="266" spans="1:8" ht="15" x14ac:dyDescent="0.2">
      <c r="A266" s="8">
        <v>260</v>
      </c>
      <c r="B266" s="83">
        <v>91000</v>
      </c>
      <c r="C266" s="84">
        <v>411.93310000000002</v>
      </c>
      <c r="D266" s="84">
        <v>123.3837</v>
      </c>
      <c r="E266" s="85">
        <f t="shared" si="27"/>
        <v>3.3386346818907198</v>
      </c>
      <c r="F266" s="9">
        <f t="shared" si="25"/>
        <v>802.4457855891626</v>
      </c>
      <c r="G266" s="9">
        <f t="shared" si="26"/>
        <v>174.85754124842217</v>
      </c>
      <c r="H266" s="86">
        <f t="shared" si="28"/>
        <v>4.5891402787662354</v>
      </c>
    </row>
    <row r="267" spans="1:8" ht="15" x14ac:dyDescent="0.2">
      <c r="A267" s="8">
        <v>261</v>
      </c>
      <c r="B267" s="83">
        <v>91350</v>
      </c>
      <c r="C267" s="84">
        <v>348.17790000000002</v>
      </c>
      <c r="D267" s="84">
        <v>123.0556</v>
      </c>
      <c r="E267" s="85">
        <f t="shared" si="27"/>
        <v>2.8294356372241491</v>
      </c>
      <c r="F267" s="9">
        <f t="shared" si="25"/>
        <v>790.32709535354377</v>
      </c>
      <c r="G267" s="9">
        <f t="shared" si="26"/>
        <v>173.33421204690038</v>
      </c>
      <c r="H267" s="86">
        <f t="shared" si="28"/>
        <v>4.5595562815937276</v>
      </c>
    </row>
    <row r="268" spans="1:8" ht="15" x14ac:dyDescent="0.2">
      <c r="A268" s="8">
        <v>262</v>
      </c>
      <c r="B268" s="83">
        <v>91700</v>
      </c>
      <c r="C268" s="84">
        <v>312.95650000000001</v>
      </c>
      <c r="D268" s="84">
        <v>105.1721</v>
      </c>
      <c r="E268" s="85">
        <f t="shared" si="27"/>
        <v>2.9756608454143256</v>
      </c>
      <c r="F268" s="9">
        <f t="shared" si="25"/>
        <v>778.39142390332358</v>
      </c>
      <c r="G268" s="9">
        <f t="shared" si="26"/>
        <v>171.82415383065978</v>
      </c>
      <c r="H268" s="86">
        <f t="shared" si="28"/>
        <v>4.530162998331785</v>
      </c>
    </row>
    <row r="269" spans="1:8" ht="15" x14ac:dyDescent="0.2">
      <c r="A269" s="8">
        <v>263</v>
      </c>
      <c r="B269" s="83">
        <v>92050</v>
      </c>
      <c r="C269" s="84">
        <v>319.35599999999999</v>
      </c>
      <c r="D269" s="84">
        <v>103.08</v>
      </c>
      <c r="E269" s="85">
        <f t="shared" si="27"/>
        <v>3.0981373690337604</v>
      </c>
      <c r="F269" s="9">
        <f t="shared" si="25"/>
        <v>766.63600725368565</v>
      </c>
      <c r="G269" s="9">
        <f t="shared" si="26"/>
        <v>170.32725098513049</v>
      </c>
      <c r="H269" s="86">
        <f t="shared" si="28"/>
        <v>4.5009591995388494</v>
      </c>
    </row>
    <row r="270" spans="1:8" ht="15" x14ac:dyDescent="0.2">
      <c r="A270" s="8">
        <v>264</v>
      </c>
      <c r="B270" s="83">
        <v>92400</v>
      </c>
      <c r="C270" s="84">
        <v>479.91500000000002</v>
      </c>
      <c r="D270" s="84">
        <v>136.16380000000001</v>
      </c>
      <c r="E270" s="85">
        <f t="shared" si="27"/>
        <v>3.5245417651387521</v>
      </c>
      <c r="F270" s="9">
        <f t="shared" si="25"/>
        <v>755.05812316204219</v>
      </c>
      <c r="G270" s="9">
        <f t="shared" si="26"/>
        <v>168.84338890295726</v>
      </c>
      <c r="H270" s="86">
        <f t="shared" si="28"/>
        <v>4.4719436636989789</v>
      </c>
    </row>
    <row r="271" spans="1:8" ht="15" x14ac:dyDescent="0.2">
      <c r="A271" s="8">
        <v>265</v>
      </c>
      <c r="B271" s="83">
        <v>92750</v>
      </c>
      <c r="C271" s="84">
        <v>350.60640000000001</v>
      </c>
      <c r="D271" s="84">
        <v>131.1962</v>
      </c>
      <c r="E271" s="85">
        <f t="shared" si="27"/>
        <v>2.6723822793647987</v>
      </c>
      <c r="F271" s="9">
        <f t="shared" si="25"/>
        <v>743.6550904976358</v>
      </c>
      <c r="G271" s="9">
        <f t="shared" si="26"/>
        <v>167.37245397522452</v>
      </c>
      <c r="H271" s="86">
        <f t="shared" si="28"/>
        <v>4.4431151771707675</v>
      </c>
    </row>
    <row r="272" spans="1:8" ht="15" x14ac:dyDescent="0.2">
      <c r="A272" s="8" t="s">
        <v>50</v>
      </c>
      <c r="B272" s="83">
        <v>93100</v>
      </c>
      <c r="C272" s="84">
        <v>359.06079999999997</v>
      </c>
      <c r="D272" s="84">
        <v>113.3498</v>
      </c>
      <c r="E272" s="85">
        <f t="shared" si="27"/>
        <v>3.1677232778531588</v>
      </c>
      <c r="F272" s="9">
        <f t="shared" si="25"/>
        <v>732.42426862065975</v>
      </c>
      <c r="G272" s="9">
        <f t="shared" si="26"/>
        <v>165.91433358275833</v>
      </c>
      <c r="H272" s="86">
        <f t="shared" si="28"/>
        <v>4.4144725341365723</v>
      </c>
    </row>
    <row r="273" spans="1:8" ht="15" x14ac:dyDescent="0.2">
      <c r="A273" s="8" t="s">
        <v>51</v>
      </c>
      <c r="B273" s="83">
        <v>93450</v>
      </c>
      <c r="C273" s="84">
        <v>284.47140000000002</v>
      </c>
      <c r="D273" s="84">
        <v>111.07340000000001</v>
      </c>
      <c r="E273" s="85">
        <f t="shared" si="27"/>
        <v>2.5611118413589571</v>
      </c>
      <c r="F273" s="9">
        <f t="shared" si="25"/>
        <v>721.36305677075688</v>
      </c>
      <c r="G273" s="9">
        <f t="shared" si="26"/>
        <v>164.46891608750391</v>
      </c>
      <c r="H273" s="86">
        <f t="shared" si="28"/>
        <v>4.3860145365520831</v>
      </c>
    </row>
    <row r="274" spans="1:8" ht="15" x14ac:dyDescent="0.2">
      <c r="A274" s="8" t="s">
        <v>52</v>
      </c>
      <c r="B274" s="83">
        <v>93800</v>
      </c>
      <c r="C274" s="84">
        <v>265.87740000000002</v>
      </c>
      <c r="D274" s="84">
        <v>102.5283</v>
      </c>
      <c r="E274" s="85">
        <f t="shared" si="27"/>
        <v>2.593209874737024</v>
      </c>
      <c r="F274" s="9">
        <f t="shared" si="25"/>
        <v>710.46889346475166</v>
      </c>
      <c r="G274" s="9">
        <f t="shared" si="26"/>
        <v>163.03609082397818</v>
      </c>
      <c r="H274" s="86">
        <f t="shared" si="28"/>
        <v>4.3577399940962085</v>
      </c>
    </row>
    <row r="275" spans="1:8" ht="15" x14ac:dyDescent="0.2">
      <c r="A275" s="8" t="s">
        <v>53</v>
      </c>
      <c r="B275" s="83">
        <v>94150</v>
      </c>
      <c r="C275" s="84">
        <v>297.3288</v>
      </c>
      <c r="D275" s="84">
        <v>125.9165</v>
      </c>
      <c r="E275" s="85">
        <f t="shared" si="27"/>
        <v>2.3613172221273624</v>
      </c>
      <c r="F275" s="9">
        <f t="shared" si="25"/>
        <v>699.73925590347937</v>
      </c>
      <c r="G275" s="9">
        <f t="shared" si="26"/>
        <v>161.6157480907971</v>
      </c>
      <c r="H275" s="86">
        <f t="shared" si="28"/>
        <v>4.3296477241212896</v>
      </c>
    </row>
    <row r="276" spans="1:8" ht="15" x14ac:dyDescent="0.2">
      <c r="A276" s="8" t="s">
        <v>54</v>
      </c>
      <c r="B276" s="83">
        <v>94500</v>
      </c>
      <c r="C276" s="84">
        <v>273.39359999999999</v>
      </c>
      <c r="D276" s="84">
        <v>86.776200000000003</v>
      </c>
      <c r="E276" s="85">
        <f t="shared" si="27"/>
        <v>3.1505597156824106</v>
      </c>
      <c r="F276" s="9">
        <f t="shared" si="25"/>
        <v>689.17165938757182</v>
      </c>
      <c r="G276" s="9">
        <f t="shared" si="26"/>
        <v>160.20777914227614</v>
      </c>
      <c r="H276" s="86">
        <f t="shared" si="28"/>
        <v>4.3017365516036357</v>
      </c>
    </row>
    <row r="277" spans="1:8" ht="15" x14ac:dyDescent="0.2">
      <c r="A277" s="8" t="s">
        <v>55</v>
      </c>
      <c r="B277" s="83">
        <v>94850</v>
      </c>
      <c r="C277" s="84">
        <v>264.88040000000001</v>
      </c>
      <c r="D277" s="84">
        <v>87.822199999999995</v>
      </c>
      <c r="E277" s="85">
        <f t="shared" si="27"/>
        <v>3.0160984352475801</v>
      </c>
      <c r="F277" s="9">
        <f t="shared" si="25"/>
        <v>678.76365674206795</v>
      </c>
      <c r="G277" s="9">
        <f t="shared" si="26"/>
        <v>158.81207618010504</v>
      </c>
      <c r="H277" s="86">
        <f t="shared" si="28"/>
        <v>4.2740053090943668</v>
      </c>
    </row>
    <row r="278" spans="1:8" ht="15" x14ac:dyDescent="0.2">
      <c r="A278" s="8" t="s">
        <v>56</v>
      </c>
      <c r="B278" s="83">
        <v>95200</v>
      </c>
      <c r="C278" s="84">
        <v>284.51299999999998</v>
      </c>
      <c r="D278" s="84">
        <v>102.42659999999999</v>
      </c>
      <c r="E278" s="85">
        <f t="shared" si="27"/>
        <v>2.7777257079703905</v>
      </c>
      <c r="F278" s="9">
        <f t="shared" si="25"/>
        <v>668.5128377497125</v>
      </c>
      <c r="G278" s="9">
        <f t="shared" si="26"/>
        <v>157.42853234509394</v>
      </c>
      <c r="H278" s="86">
        <f t="shared" si="28"/>
        <v>4.2464528366705938</v>
      </c>
    </row>
    <row r="279" spans="1:8" ht="15" x14ac:dyDescent="0.2">
      <c r="A279" s="8" t="s">
        <v>57</v>
      </c>
      <c r="B279" s="83">
        <v>95550</v>
      </c>
      <c r="C279" s="84">
        <v>240.89779999999999</v>
      </c>
      <c r="D279" s="84">
        <v>86.925600000000003</v>
      </c>
      <c r="E279" s="85">
        <f t="shared" si="27"/>
        <v>2.7713101778992608</v>
      </c>
      <c r="F279" s="9">
        <f t="shared" si="25"/>
        <v>658.41682859281332</v>
      </c>
      <c r="G279" s="9">
        <f t="shared" si="26"/>
        <v>156.0570417089921</v>
      </c>
      <c r="H279" s="86">
        <f t="shared" si="28"/>
        <v>4.2190779818868949</v>
      </c>
    </row>
    <row r="280" spans="1:8" ht="15" x14ac:dyDescent="0.2">
      <c r="A280" s="8" t="s">
        <v>58</v>
      </c>
      <c r="B280" s="83">
        <v>95900</v>
      </c>
      <c r="C280" s="84">
        <v>234.3013</v>
      </c>
      <c r="D280" s="84">
        <v>85.403599999999997</v>
      </c>
      <c r="E280" s="85">
        <f t="shared" si="27"/>
        <v>2.7434592921141499</v>
      </c>
      <c r="F280" s="9">
        <f t="shared" si="25"/>
        <v>648.47329130352909</v>
      </c>
      <c r="G280" s="9">
        <f t="shared" si="26"/>
        <v>154.69749926637783</v>
      </c>
      <c r="H280" s="86">
        <f t="shared" si="28"/>
        <v>4.1918795997271117</v>
      </c>
    </row>
    <row r="281" spans="1:8" ht="15" x14ac:dyDescent="0.2">
      <c r="A281" s="8" t="s">
        <v>59</v>
      </c>
      <c r="B281" s="83">
        <v>96250</v>
      </c>
      <c r="C281" s="84">
        <v>192.43709999999999</v>
      </c>
      <c r="D281" s="84">
        <v>88.635900000000007</v>
      </c>
      <c r="E281" s="85">
        <f t="shared" si="27"/>
        <v>2.1710965872744561</v>
      </c>
      <c r="F281" s="9">
        <f t="shared" si="25"/>
        <v>638.67992322245698</v>
      </c>
      <c r="G281" s="9">
        <f t="shared" si="26"/>
        <v>153.34980092661866</v>
      </c>
      <c r="H281" s="86">
        <f t="shared" si="28"/>
        <v>4.164856552556464</v>
      </c>
    </row>
    <row r="282" spans="1:8" ht="15" x14ac:dyDescent="0.2">
      <c r="A282" s="8" t="s">
        <v>60</v>
      </c>
      <c r="B282" s="83">
        <v>96600</v>
      </c>
      <c r="C282" s="84">
        <v>205.6172</v>
      </c>
      <c r="D282" s="84">
        <v>91.708699999999993</v>
      </c>
      <c r="E282" s="85">
        <f t="shared" si="27"/>
        <v>2.2420686368905023</v>
      </c>
      <c r="F282" s="9">
        <f t="shared" si="25"/>
        <v>629.03445646539865</v>
      </c>
      <c r="G282" s="9">
        <f t="shared" si="26"/>
        <v>152.01384350590217</v>
      </c>
      <c r="H282" s="86">
        <f t="shared" si="28"/>
        <v>4.1380077100739543</v>
      </c>
    </row>
    <row r="283" spans="1:8" ht="16" thickBot="1" x14ac:dyDescent="0.25">
      <c r="A283" s="15" t="s">
        <v>61</v>
      </c>
      <c r="B283" s="83">
        <v>96950</v>
      </c>
      <c r="C283" s="84">
        <v>227.03280000000001</v>
      </c>
      <c r="D283" s="84">
        <v>81.775499999999994</v>
      </c>
      <c r="E283" s="85">
        <f t="shared" si="27"/>
        <v>2.7762936331786419</v>
      </c>
      <c r="F283" s="9">
        <f t="shared" si="25"/>
        <v>619.53465739817807</v>
      </c>
      <c r="G283" s="9">
        <f t="shared" si="26"/>
        <v>150.68952471933574</v>
      </c>
      <c r="H283" s="88">
        <f t="shared" si="28"/>
        <v>4.1113319492651001</v>
      </c>
    </row>
    <row r="284" spans="1:8" x14ac:dyDescent="0.15">
      <c r="C284" s="89" t="s">
        <v>97</v>
      </c>
      <c r="E284" s="90">
        <f>AVERAGE(E5:E283)</f>
        <v>8.7224283020044133</v>
      </c>
      <c r="G284" s="9"/>
      <c r="H284" s="98">
        <f>AVERAGE(H5:H283)</f>
        <v>8.7931308297249657</v>
      </c>
    </row>
    <row r="285" spans="1:8" x14ac:dyDescent="0.15">
      <c r="C285" s="89"/>
      <c r="E285" s="90"/>
      <c r="H285" s="98">
        <f>AVERAGE(H91:H283)</f>
        <v>8.1493738582515061</v>
      </c>
    </row>
    <row r="286" spans="1:8" x14ac:dyDescent="0.15">
      <c r="B286" s="31"/>
      <c r="C286" s="31"/>
      <c r="D286" s="31"/>
      <c r="E286" s="31"/>
    </row>
    <row r="287" spans="1:8" x14ac:dyDescent="0.15">
      <c r="B287" s="31"/>
      <c r="C287" s="31"/>
      <c r="D287" s="31"/>
      <c r="E287" s="31"/>
    </row>
    <row r="288" spans="1:8" x14ac:dyDescent="0.15">
      <c r="B288" s="31"/>
      <c r="C288" s="31"/>
      <c r="D288" s="31"/>
      <c r="E288" s="31"/>
    </row>
    <row r="289" spans="2:5" x14ac:dyDescent="0.15">
      <c r="B289" s="31"/>
      <c r="C289" s="31"/>
      <c r="D289" s="31"/>
      <c r="E289" s="31"/>
    </row>
    <row r="290" spans="2:5" x14ac:dyDescent="0.15">
      <c r="B290" s="31"/>
      <c r="C290" s="31"/>
      <c r="D290" s="31"/>
      <c r="E290" s="31"/>
    </row>
    <row r="291" spans="2:5" x14ac:dyDescent="0.15">
      <c r="B291" s="31"/>
      <c r="C291" s="31"/>
      <c r="D291" s="31"/>
      <c r="E291" s="31"/>
    </row>
    <row r="292" spans="2:5" x14ac:dyDescent="0.15">
      <c r="B292" s="31"/>
      <c r="C292" s="31"/>
      <c r="D292" s="31"/>
      <c r="E292" s="31"/>
    </row>
    <row r="293" spans="2:5" x14ac:dyDescent="0.15">
      <c r="B293" s="31"/>
      <c r="C293" s="31"/>
      <c r="D293" s="31"/>
      <c r="E293" s="31"/>
    </row>
    <row r="294" spans="2:5" x14ac:dyDescent="0.15">
      <c r="B294" s="31"/>
      <c r="C294" s="31"/>
      <c r="D294" s="31"/>
      <c r="E294" s="31"/>
    </row>
    <row r="295" spans="2:5" x14ac:dyDescent="0.15">
      <c r="B295" s="31"/>
      <c r="C295" s="31"/>
      <c r="D295" s="31"/>
      <c r="E295" s="31"/>
    </row>
    <row r="296" spans="2:5" x14ac:dyDescent="0.15">
      <c r="B296" s="31"/>
      <c r="C296" s="31"/>
      <c r="D296" s="31"/>
      <c r="E296" s="31"/>
    </row>
    <row r="297" spans="2:5" x14ac:dyDescent="0.15">
      <c r="B297" s="31"/>
      <c r="C297" s="31"/>
      <c r="D297" s="31"/>
      <c r="E297" s="31"/>
    </row>
  </sheetData>
  <mergeCells count="8">
    <mergeCell ref="G3:G4"/>
    <mergeCell ref="H3:H4"/>
    <mergeCell ref="A3:A4"/>
    <mergeCell ref="B3:B4"/>
    <mergeCell ref="D3:D4"/>
    <mergeCell ref="C3:C4"/>
    <mergeCell ref="E3:E4"/>
    <mergeCell ref="F3:F4"/>
  </mergeCells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26"/>
  <dimension ref="A1:R26"/>
  <sheetViews>
    <sheetView topLeftCell="E16" workbookViewId="0">
      <selection activeCell="O32" sqref="O32"/>
    </sheetView>
  </sheetViews>
  <sheetFormatPr baseColWidth="10" defaultColWidth="8.83203125" defaultRowHeight="14" x14ac:dyDescent="0.15"/>
  <cols>
    <col min="1" max="1" width="5.83203125" style="25" customWidth="1"/>
    <col min="2" max="2" width="12" style="25" customWidth="1"/>
    <col min="3" max="3" width="8.83203125" style="25"/>
    <col min="4" max="4" width="10.83203125" style="25" customWidth="1"/>
    <col min="5" max="6" width="8.83203125" style="25"/>
    <col min="7" max="7" width="11.1640625" style="25" customWidth="1"/>
    <col min="8" max="8" width="11.5" style="25" customWidth="1"/>
    <col min="9" max="16384" width="8.83203125" style="25"/>
  </cols>
  <sheetData>
    <row r="1" spans="1:18" x14ac:dyDescent="0.15">
      <c r="A1" s="2" t="s">
        <v>28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24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25">
        <v>1</v>
      </c>
      <c r="B4" s="25">
        <v>0</v>
      </c>
      <c r="C4" s="25">
        <v>67236</v>
      </c>
      <c r="E4" s="1"/>
      <c r="F4" s="18">
        <f>$K$5*EXP(-B4/$K$6)</f>
        <v>69000</v>
      </c>
      <c r="G4" s="18">
        <f>$O$5*EXP(-B4/$O$6)</f>
        <v>30000</v>
      </c>
      <c r="H4" s="1">
        <f>F4/G4</f>
        <v>2.2999999999999998</v>
      </c>
      <c r="J4" s="25" t="s">
        <v>4</v>
      </c>
    </row>
    <row r="5" spans="1:18" x14ac:dyDescent="0.15">
      <c r="A5" s="25">
        <v>2</v>
      </c>
      <c r="B5" s="25">
        <v>10237</v>
      </c>
      <c r="C5" s="25">
        <v>41137</v>
      </c>
      <c r="D5" s="25">
        <v>12196</v>
      </c>
      <c r="E5" s="1">
        <f t="shared" ref="E5:E24" si="0">C5/D5</f>
        <v>3.3729911446375862</v>
      </c>
      <c r="F5" s="18">
        <f>$K$5*EXP(-B5/$K$6)</f>
        <v>40258.333701322212</v>
      </c>
      <c r="G5" s="18">
        <f>$O$5*EXP(-B5/$O$6)</f>
        <v>10777.896123762437</v>
      </c>
      <c r="H5" s="1">
        <f t="shared" ref="H5:H24" si="1">F5/G5</f>
        <v>3.7352682971737994</v>
      </c>
      <c r="J5" s="19" t="s">
        <v>5</v>
      </c>
      <c r="K5" s="19">
        <v>69000</v>
      </c>
      <c r="L5" s="19" t="s">
        <v>6</v>
      </c>
      <c r="M5" s="3">
        <f>LN(K5/K7)/(-1/K8+1/K6)</f>
        <v>18000.159005177302</v>
      </c>
      <c r="N5" s="19" t="s">
        <v>7</v>
      </c>
      <c r="O5" s="19">
        <v>30000</v>
      </c>
      <c r="P5" s="19" t="s">
        <v>6</v>
      </c>
      <c r="Q5" s="3">
        <f>LN(O5/O7)/(-1/O8+1/O6)</f>
        <v>18000.444498143002</v>
      </c>
    </row>
    <row r="6" spans="1:18" x14ac:dyDescent="0.15">
      <c r="A6" s="25">
        <v>3</v>
      </c>
      <c r="B6" s="25">
        <v>12913</v>
      </c>
      <c r="C6" s="25">
        <v>31924</v>
      </c>
      <c r="D6" s="25">
        <v>8520</v>
      </c>
      <c r="E6" s="1">
        <f t="shared" si="0"/>
        <v>3.7469483568075117</v>
      </c>
      <c r="F6" s="18">
        <f>$K$5*EXP(-B6/$K$6)</f>
        <v>34969.453583142989</v>
      </c>
      <c r="G6" s="18">
        <f>$O$5*EXP(-B6/$O$6)</f>
        <v>8247.3949072435553</v>
      </c>
      <c r="H6" s="1">
        <f t="shared" si="1"/>
        <v>4.2400605253459949</v>
      </c>
      <c r="J6" s="20" t="s">
        <v>8</v>
      </c>
      <c r="K6" s="20">
        <v>19000</v>
      </c>
      <c r="L6" s="20"/>
      <c r="M6" s="20"/>
      <c r="N6" s="20" t="s">
        <v>9</v>
      </c>
      <c r="O6" s="20">
        <v>10000</v>
      </c>
      <c r="P6" s="20"/>
      <c r="Q6" s="20"/>
      <c r="R6" s="25">
        <f>1/0.00005</f>
        <v>20000</v>
      </c>
    </row>
    <row r="7" spans="1:18" x14ac:dyDescent="0.15">
      <c r="A7" s="25" t="s">
        <v>15</v>
      </c>
      <c r="B7" s="25">
        <v>18000</v>
      </c>
      <c r="E7" s="1"/>
      <c r="F7" s="18">
        <f>$K$5*EXP(-B7/$K$6)</f>
        <v>26755.447127446419</v>
      </c>
      <c r="G7" s="18">
        <f>$O$5*EXP(-B7/$O$6)</f>
        <v>4958.9666466475956</v>
      </c>
      <c r="H7" s="1">
        <f t="shared" si="1"/>
        <v>5.3953674291263631</v>
      </c>
      <c r="J7" s="20" t="s">
        <v>10</v>
      </c>
      <c r="K7" s="20">
        <v>35445</v>
      </c>
      <c r="L7" s="20"/>
      <c r="M7" s="20"/>
      <c r="N7" s="20" t="s">
        <v>11</v>
      </c>
      <c r="O7" s="20">
        <v>7215</v>
      </c>
      <c r="P7" s="20"/>
      <c r="Q7" s="20"/>
    </row>
    <row r="8" spans="1:18" ht="15" thickBot="1" x14ac:dyDescent="0.2">
      <c r="A8" s="25">
        <v>4</v>
      </c>
      <c r="B8" s="25">
        <v>18123</v>
      </c>
      <c r="C8" s="25">
        <v>26308</v>
      </c>
      <c r="D8" s="25">
        <v>6323</v>
      </c>
      <c r="E8" s="1">
        <f t="shared" si="0"/>
        <v>4.1606832199905108</v>
      </c>
      <c r="F8" s="18">
        <f t="shared" ref="F8:F24" si="2">$K$7*EXP(-B8/$K$8)</f>
        <v>26703.918750199449</v>
      </c>
      <c r="G8" s="18">
        <f t="shared" ref="G8:G24" si="3">$O$7*EXP(-B8/$O$8)</f>
        <v>4946.1015084258433</v>
      </c>
      <c r="H8" s="1">
        <f t="shared" si="1"/>
        <v>5.3989831597084015</v>
      </c>
      <c r="J8" s="21" t="s">
        <v>12</v>
      </c>
      <c r="K8" s="21">
        <v>64000</v>
      </c>
      <c r="L8" s="21"/>
      <c r="M8" s="21"/>
      <c r="N8" s="21" t="s">
        <v>13</v>
      </c>
      <c r="O8" s="21">
        <v>48000</v>
      </c>
      <c r="P8" s="21"/>
      <c r="Q8" s="21"/>
      <c r="R8" s="25">
        <v>111111.11109999999</v>
      </c>
    </row>
    <row r="9" spans="1:18" x14ac:dyDescent="0.15">
      <c r="A9" s="25">
        <v>5</v>
      </c>
      <c r="B9" s="25">
        <v>23342</v>
      </c>
      <c r="C9" s="25">
        <v>24575</v>
      </c>
      <c r="D9" s="25">
        <v>4314</v>
      </c>
      <c r="E9" s="1">
        <f t="shared" si="0"/>
        <v>5.6965693092257768</v>
      </c>
      <c r="F9" s="18">
        <f t="shared" si="2"/>
        <v>24612.721644971494</v>
      </c>
      <c r="G9" s="18">
        <f t="shared" si="3"/>
        <v>4436.5210657317321</v>
      </c>
      <c r="H9" s="1">
        <f t="shared" si="1"/>
        <v>5.5477526828585058</v>
      </c>
    </row>
    <row r="10" spans="1:18" ht="15" thickBot="1" x14ac:dyDescent="0.2">
      <c r="A10" s="25">
        <v>6</v>
      </c>
      <c r="B10" s="25">
        <v>28557</v>
      </c>
      <c r="C10" s="25">
        <v>22017</v>
      </c>
      <c r="D10" s="25">
        <v>4473</v>
      </c>
      <c r="E10" s="1">
        <f t="shared" si="0"/>
        <v>4.9221998658618373</v>
      </c>
      <c r="F10" s="18">
        <f t="shared" si="2"/>
        <v>22686.705095696761</v>
      </c>
      <c r="G10" s="18">
        <f t="shared" si="3"/>
        <v>3979.772640753607</v>
      </c>
      <c r="H10" s="1">
        <f t="shared" si="1"/>
        <v>5.7005028034467875</v>
      </c>
      <c r="J10" s="25" t="s">
        <v>14</v>
      </c>
    </row>
    <row r="11" spans="1:18" ht="18" x14ac:dyDescent="0.25">
      <c r="A11" s="25">
        <v>7</v>
      </c>
      <c r="B11" s="25">
        <v>33776</v>
      </c>
      <c r="C11" s="25">
        <v>20566</v>
      </c>
      <c r="D11" s="25">
        <v>4178</v>
      </c>
      <c r="E11" s="1">
        <f t="shared" si="0"/>
        <v>4.9224509334609863</v>
      </c>
      <c r="F11" s="18">
        <f t="shared" si="2"/>
        <v>20910.097981696796</v>
      </c>
      <c r="G11" s="18">
        <f t="shared" si="3"/>
        <v>3569.7498580342581</v>
      </c>
      <c r="H11" s="1">
        <f t="shared" si="1"/>
        <v>5.8575807306597349</v>
      </c>
      <c r="J11" s="4" t="s">
        <v>18</v>
      </c>
      <c r="K11" s="5">
        <f>K5</f>
        <v>69000</v>
      </c>
      <c r="L11" s="6" t="s">
        <v>6</v>
      </c>
      <c r="M11" s="3">
        <f>M5</f>
        <v>18000.159005177302</v>
      </c>
      <c r="N11" s="7" t="s">
        <v>7</v>
      </c>
      <c r="O11" s="5">
        <f>O5</f>
        <v>30000</v>
      </c>
      <c r="P11" s="6" t="s">
        <v>6</v>
      </c>
      <c r="Q11" s="3">
        <f>Q5</f>
        <v>18000.444498143002</v>
      </c>
    </row>
    <row r="12" spans="1:18" ht="18" x14ac:dyDescent="0.25">
      <c r="A12" s="25">
        <v>8</v>
      </c>
      <c r="B12" s="25">
        <v>38991</v>
      </c>
      <c r="C12" s="25">
        <v>18811</v>
      </c>
      <c r="D12" s="25">
        <v>3232</v>
      </c>
      <c r="E12" s="1">
        <f t="shared" si="0"/>
        <v>5.8202351485148514</v>
      </c>
      <c r="F12" s="18">
        <f t="shared" si="2"/>
        <v>19273.822427102361</v>
      </c>
      <c r="G12" s="18">
        <f t="shared" si="3"/>
        <v>3202.2372054252005</v>
      </c>
      <c r="H12" s="1">
        <f t="shared" si="1"/>
        <v>6.0188615616759531</v>
      </c>
      <c r="J12" s="8" t="s">
        <v>19</v>
      </c>
      <c r="K12" s="9">
        <f>K6</f>
        <v>19000</v>
      </c>
      <c r="L12" s="10"/>
      <c r="M12" s="11"/>
      <c r="N12" s="12" t="s">
        <v>9</v>
      </c>
      <c r="O12" s="9">
        <f>O6</f>
        <v>10000</v>
      </c>
      <c r="P12" s="10"/>
      <c r="Q12" s="11"/>
    </row>
    <row r="13" spans="1:18" ht="18" x14ac:dyDescent="0.25">
      <c r="A13" s="25">
        <v>9</v>
      </c>
      <c r="B13" s="25">
        <v>44363</v>
      </c>
      <c r="C13" s="25">
        <v>16163</v>
      </c>
      <c r="D13" s="25">
        <v>2160</v>
      </c>
      <c r="E13" s="1">
        <f t="shared" si="0"/>
        <v>7.4828703703703701</v>
      </c>
      <c r="F13" s="18">
        <f t="shared" si="2"/>
        <v>17722.062358189814</v>
      </c>
      <c r="G13" s="18">
        <f t="shared" si="3"/>
        <v>2863.180373087494</v>
      </c>
      <c r="H13" s="1">
        <f t="shared" si="1"/>
        <v>6.1896423029329899</v>
      </c>
      <c r="J13" s="8" t="s">
        <v>20</v>
      </c>
      <c r="K13" s="9">
        <f>K11*EXP(-M11/K12)</f>
        <v>26755.223220245731</v>
      </c>
      <c r="L13" s="13"/>
      <c r="M13" s="14"/>
      <c r="N13" s="12" t="s">
        <v>11</v>
      </c>
      <c r="O13" s="9">
        <f>O11*EXP(-Q11/O12)</f>
        <v>4958.7462263998877</v>
      </c>
      <c r="P13" s="13"/>
      <c r="Q13" s="14"/>
    </row>
    <row r="14" spans="1:18" ht="19" thickBot="1" x14ac:dyDescent="0.3">
      <c r="A14" s="25">
        <v>10</v>
      </c>
      <c r="B14" s="25">
        <v>49411</v>
      </c>
      <c r="C14" s="25">
        <v>12510</v>
      </c>
      <c r="D14" s="25">
        <v>1895</v>
      </c>
      <c r="E14" s="1">
        <f t="shared" si="0"/>
        <v>6.6015831134564644</v>
      </c>
      <c r="F14" s="18">
        <f t="shared" si="2"/>
        <v>16377.940277060135</v>
      </c>
      <c r="G14" s="18">
        <f t="shared" si="3"/>
        <v>2577.3619063619549</v>
      </c>
      <c r="H14" s="1">
        <f t="shared" si="1"/>
        <v>6.3545364881171178</v>
      </c>
      <c r="J14" s="15" t="s">
        <v>21</v>
      </c>
      <c r="K14" s="16">
        <f>K8</f>
        <v>64000</v>
      </c>
      <c r="L14" s="16"/>
      <c r="M14" s="16"/>
      <c r="N14" s="17" t="s">
        <v>13</v>
      </c>
      <c r="O14" s="16">
        <f>O8</f>
        <v>48000</v>
      </c>
      <c r="P14" s="15"/>
      <c r="Q14" s="15"/>
    </row>
    <row r="15" spans="1:18" x14ac:dyDescent="0.15">
      <c r="A15" s="25">
        <v>11</v>
      </c>
      <c r="B15" s="25">
        <v>54644</v>
      </c>
      <c r="C15" s="25">
        <v>15019</v>
      </c>
      <c r="D15" s="25">
        <v>2092</v>
      </c>
      <c r="E15" s="1">
        <f t="shared" si="0"/>
        <v>7.1792543021032502</v>
      </c>
      <c r="F15" s="18">
        <f t="shared" si="2"/>
        <v>15092.073908797578</v>
      </c>
      <c r="G15" s="18">
        <f t="shared" si="3"/>
        <v>2311.1506688621807</v>
      </c>
      <c r="H15" s="1">
        <f t="shared" si="1"/>
        <v>6.5301125158697104</v>
      </c>
    </row>
    <row r="16" spans="1:18" x14ac:dyDescent="0.15">
      <c r="A16" s="25">
        <v>12</v>
      </c>
      <c r="B16" s="25">
        <v>59860</v>
      </c>
      <c r="C16" s="25">
        <v>13739</v>
      </c>
      <c r="D16" s="25">
        <v>1797</v>
      </c>
      <c r="E16" s="1">
        <f t="shared" si="0"/>
        <v>7.6455203116304951</v>
      </c>
      <c r="F16" s="18">
        <f t="shared" si="2"/>
        <v>13910.85818127114</v>
      </c>
      <c r="G16" s="18">
        <f t="shared" si="3"/>
        <v>2073.1700457086949</v>
      </c>
      <c r="H16" s="1">
        <f t="shared" si="1"/>
        <v>6.7099455783019648</v>
      </c>
    </row>
    <row r="17" spans="1:8" x14ac:dyDescent="0.15">
      <c r="A17" s="25">
        <v>13</v>
      </c>
      <c r="B17" s="25">
        <v>65084</v>
      </c>
      <c r="C17" s="25">
        <v>14551</v>
      </c>
      <c r="D17" s="25">
        <v>1679</v>
      </c>
      <c r="E17" s="1">
        <f t="shared" si="0"/>
        <v>8.6664681357951157</v>
      </c>
      <c r="F17" s="18">
        <f t="shared" si="2"/>
        <v>12820.490346358616</v>
      </c>
      <c r="G17" s="18">
        <f t="shared" si="3"/>
        <v>1859.3845122285484</v>
      </c>
      <c r="H17" s="1">
        <f t="shared" si="1"/>
        <v>6.8950183579795095</v>
      </c>
    </row>
    <row r="18" spans="1:8" x14ac:dyDescent="0.15">
      <c r="A18" s="25">
        <v>14</v>
      </c>
      <c r="B18" s="25">
        <v>69974</v>
      </c>
      <c r="C18" s="25">
        <v>10801</v>
      </c>
      <c r="D18" s="25">
        <v>1413</v>
      </c>
      <c r="E18" s="1">
        <f t="shared" si="0"/>
        <v>7.644019815994338</v>
      </c>
      <c r="F18" s="18">
        <f t="shared" si="2"/>
        <v>11877.412050146686</v>
      </c>
      <c r="G18" s="18">
        <f t="shared" si="3"/>
        <v>1679.2890604714592</v>
      </c>
      <c r="H18" s="1">
        <f t="shared" si="1"/>
        <v>7.07288121487084</v>
      </c>
    </row>
    <row r="19" spans="1:8" x14ac:dyDescent="0.15">
      <c r="A19" s="25">
        <v>15</v>
      </c>
      <c r="B19" s="25">
        <v>75034</v>
      </c>
      <c r="C19" s="25">
        <v>10526</v>
      </c>
      <c r="D19" s="25">
        <v>1292</v>
      </c>
      <c r="E19" s="1">
        <f t="shared" si="0"/>
        <v>8.1470588235294112</v>
      </c>
      <c r="F19" s="18">
        <f t="shared" si="2"/>
        <v>10974.517004672867</v>
      </c>
      <c r="G19" s="18">
        <f t="shared" si="3"/>
        <v>1511.2752924094873</v>
      </c>
      <c r="H19" s="1">
        <f t="shared" si="1"/>
        <v>7.2617590321189933</v>
      </c>
    </row>
    <row r="20" spans="1:8" x14ac:dyDescent="0.15">
      <c r="A20" s="25">
        <v>16</v>
      </c>
      <c r="B20" s="25">
        <v>80410</v>
      </c>
      <c r="C20" s="25">
        <v>9626</v>
      </c>
      <c r="D20" s="25">
        <v>1133</v>
      </c>
      <c r="E20" s="1">
        <f t="shared" si="0"/>
        <v>8.4960282436010583</v>
      </c>
      <c r="F20" s="18">
        <f t="shared" si="2"/>
        <v>10090.31395464368</v>
      </c>
      <c r="G20" s="18">
        <f t="shared" si="3"/>
        <v>1351.1469966808752</v>
      </c>
      <c r="H20" s="1">
        <f t="shared" si="1"/>
        <v>7.4679616499394781</v>
      </c>
    </row>
    <row r="21" spans="1:8" x14ac:dyDescent="0.15">
      <c r="A21" s="25">
        <v>17</v>
      </c>
      <c r="B21" s="25">
        <v>85631</v>
      </c>
      <c r="C21" s="25">
        <v>9573</v>
      </c>
      <c r="D21" s="25">
        <v>1305</v>
      </c>
      <c r="E21" s="1">
        <f t="shared" si="0"/>
        <v>7.3356321839080456</v>
      </c>
      <c r="F21" s="18">
        <f t="shared" si="2"/>
        <v>9299.8458458518871</v>
      </c>
      <c r="G21" s="18">
        <f t="shared" si="3"/>
        <v>1211.8923039345177</v>
      </c>
      <c r="H21" s="1">
        <f t="shared" si="1"/>
        <v>7.6738220183914843</v>
      </c>
    </row>
    <row r="22" spans="1:8" x14ac:dyDescent="0.15">
      <c r="A22" s="25">
        <v>18</v>
      </c>
      <c r="B22" s="25">
        <v>90845</v>
      </c>
      <c r="C22" s="25">
        <v>8226</v>
      </c>
      <c r="D22" s="25">
        <v>1145</v>
      </c>
      <c r="E22" s="1">
        <f t="shared" si="0"/>
        <v>7.1842794759825326</v>
      </c>
      <c r="F22" s="18">
        <f t="shared" si="2"/>
        <v>8572.2399910345775</v>
      </c>
      <c r="G22" s="18">
        <f t="shared" si="3"/>
        <v>1087.1482958504821</v>
      </c>
      <c r="H22" s="1">
        <f t="shared" si="1"/>
        <v>7.885069611711498</v>
      </c>
    </row>
    <row r="23" spans="1:8" x14ac:dyDescent="0.15">
      <c r="A23" s="25">
        <v>19</v>
      </c>
      <c r="B23" s="25">
        <v>95900</v>
      </c>
      <c r="C23" s="25">
        <v>7069</v>
      </c>
      <c r="D23" s="25">
        <v>886</v>
      </c>
      <c r="E23" s="1">
        <f t="shared" si="0"/>
        <v>7.9785553047404063</v>
      </c>
      <c r="F23" s="18">
        <f t="shared" si="2"/>
        <v>7921.215761670077</v>
      </c>
      <c r="G23" s="18">
        <f t="shared" si="3"/>
        <v>978.48044751986481</v>
      </c>
      <c r="H23" s="1">
        <f t="shared" si="1"/>
        <v>8.095425699867409</v>
      </c>
    </row>
    <row r="24" spans="1:8" x14ac:dyDescent="0.15">
      <c r="A24" s="25">
        <v>20</v>
      </c>
      <c r="B24" s="25">
        <v>101122</v>
      </c>
      <c r="C24" s="25">
        <v>7029</v>
      </c>
      <c r="D24" s="25">
        <v>900</v>
      </c>
      <c r="E24" s="1">
        <f t="shared" si="0"/>
        <v>7.81</v>
      </c>
      <c r="F24" s="18">
        <f t="shared" si="2"/>
        <v>7300.559209832024</v>
      </c>
      <c r="G24" s="18">
        <f t="shared" si="3"/>
        <v>877.61599784040197</v>
      </c>
      <c r="H24" s="1">
        <f t="shared" si="1"/>
        <v>8.3186259455125153</v>
      </c>
    </row>
    <row r="25" spans="1:8" x14ac:dyDescent="0.15">
      <c r="D25" s="2" t="s">
        <v>16</v>
      </c>
      <c r="E25" s="24">
        <f>AVERAGE(E4:E24)</f>
        <v>6.5691235820847664</v>
      </c>
      <c r="G25" s="2" t="s">
        <v>17</v>
      </c>
      <c r="H25" s="24">
        <f>AVERAGE(H4:H24)</f>
        <v>6.2213894097909073</v>
      </c>
    </row>
    <row r="26" spans="1:8" x14ac:dyDescent="0.15">
      <c r="H26" s="24">
        <f>AVERAGE(H7:H24)</f>
        <v>6.6874360435049578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27"/>
  <dimension ref="A1:R28"/>
  <sheetViews>
    <sheetView topLeftCell="E16" workbookViewId="0">
      <selection activeCell="Q32" sqref="Q32"/>
    </sheetView>
  </sheetViews>
  <sheetFormatPr baseColWidth="10" defaultColWidth="8.83203125" defaultRowHeight="14" x14ac:dyDescent="0.15"/>
  <cols>
    <col min="1" max="1" width="5.83203125" style="97" customWidth="1"/>
    <col min="2" max="2" width="12" style="97" customWidth="1"/>
    <col min="3" max="3" width="8.83203125" style="97"/>
    <col min="4" max="4" width="10.83203125" style="97" customWidth="1"/>
    <col min="5" max="5" width="10.5" style="97" customWidth="1"/>
    <col min="6" max="6" width="8.83203125" style="97"/>
    <col min="7" max="7" width="11.1640625" style="97" customWidth="1"/>
    <col min="8" max="8" width="11.5" style="97" customWidth="1"/>
    <col min="9" max="16384" width="8.83203125" style="97"/>
  </cols>
  <sheetData>
    <row r="1" spans="1:18" x14ac:dyDescent="0.15">
      <c r="A1" s="2" t="s">
        <v>102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24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97">
        <v>1</v>
      </c>
      <c r="B4" s="97">
        <v>0</v>
      </c>
      <c r="C4" s="109">
        <v>3500</v>
      </c>
      <c r="D4" s="97">
        <v>2100</v>
      </c>
      <c r="E4" s="94">
        <f>C4/D4</f>
        <v>1.6666666666666667</v>
      </c>
      <c r="F4" s="18">
        <f>$K$5*EXP(-B4/$K$6)</f>
        <v>3300</v>
      </c>
      <c r="G4" s="18">
        <f>$O$5*EXP(-B4/$O$6)</f>
        <v>2300</v>
      </c>
      <c r="H4" s="1">
        <f>F4/G4</f>
        <v>1.4347826086956521</v>
      </c>
      <c r="J4" s="97" t="s">
        <v>4</v>
      </c>
    </row>
    <row r="5" spans="1:18" x14ac:dyDescent="0.15">
      <c r="A5" s="97">
        <v>2</v>
      </c>
      <c r="B5" s="97">
        <v>1000</v>
      </c>
      <c r="C5" s="109">
        <v>2400</v>
      </c>
      <c r="D5" s="97">
        <v>1500</v>
      </c>
      <c r="E5" s="94">
        <f t="shared" ref="E5:E25" si="0">C5/D5</f>
        <v>1.6</v>
      </c>
      <c r="F5" s="18">
        <f t="shared" ref="F5:F7" si="1">$K$5*EXP(-B5/$K$6)</f>
        <v>2212.0561519176099</v>
      </c>
      <c r="G5" s="18">
        <f t="shared" ref="G5:G7" si="2">$O$5*EXP(-B5/$O$6)</f>
        <v>1277.2046579044861</v>
      </c>
      <c r="H5" s="1">
        <f t="shared" ref="H5:H6" si="3">F5/G5</f>
        <v>1.7319512094067506</v>
      </c>
      <c r="J5" s="19" t="s">
        <v>5</v>
      </c>
      <c r="K5" s="19">
        <v>3300</v>
      </c>
      <c r="L5" s="19" t="s">
        <v>6</v>
      </c>
      <c r="M5" s="3">
        <f>LN(K5/K7)/(-1/K8+1/K6)</f>
        <v>2699.9965129869129</v>
      </c>
      <c r="N5" s="19" t="s">
        <v>7</v>
      </c>
      <c r="O5" s="19">
        <v>2300</v>
      </c>
      <c r="P5" s="19" t="s">
        <v>6</v>
      </c>
      <c r="Q5" s="3">
        <f>LN(O5/O7)/(-1/O8+1/O6)</f>
        <v>2700.3804420345004</v>
      </c>
    </row>
    <row r="6" spans="1:18" x14ac:dyDescent="0.15">
      <c r="A6" s="97">
        <v>3</v>
      </c>
      <c r="B6" s="97">
        <v>1750</v>
      </c>
      <c r="C6" s="109">
        <v>1315</v>
      </c>
      <c r="D6" s="97">
        <v>810</v>
      </c>
      <c r="E6" s="94">
        <f t="shared" si="0"/>
        <v>1.6234567901234569</v>
      </c>
      <c r="F6" s="18">
        <f t="shared" si="1"/>
        <v>1638.7315025116513</v>
      </c>
      <c r="G6" s="18">
        <f t="shared" si="2"/>
        <v>821.59916081573226</v>
      </c>
      <c r="H6" s="1">
        <f t="shared" si="3"/>
        <v>1.9945632623147056</v>
      </c>
      <c r="J6" s="20" t="s">
        <v>8</v>
      </c>
      <c r="K6" s="20">
        <v>2500</v>
      </c>
      <c r="L6" s="20"/>
      <c r="M6" s="20"/>
      <c r="N6" s="20" t="s">
        <v>9</v>
      </c>
      <c r="O6" s="20">
        <v>1700</v>
      </c>
      <c r="P6" s="20"/>
      <c r="Q6" s="20"/>
      <c r="R6" s="97">
        <f>1/0.0006</f>
        <v>1666.6666666666667</v>
      </c>
    </row>
    <row r="7" spans="1:18" x14ac:dyDescent="0.15">
      <c r="A7" s="97" t="s">
        <v>15</v>
      </c>
      <c r="B7" s="97">
        <v>2700</v>
      </c>
      <c r="E7" s="94"/>
      <c r="F7" s="18">
        <f t="shared" si="1"/>
        <v>1120.665234628299</v>
      </c>
      <c r="G7" s="18">
        <f t="shared" si="2"/>
        <v>469.85733581146565</v>
      </c>
      <c r="H7" s="1">
        <f>F7/G7</f>
        <v>2.3851180969492742</v>
      </c>
      <c r="J7" s="20" t="s">
        <v>10</v>
      </c>
      <c r="K7" s="20">
        <v>1201</v>
      </c>
      <c r="L7" s="20"/>
      <c r="M7" s="20"/>
      <c r="N7" s="20" t="s">
        <v>11</v>
      </c>
      <c r="O7" s="20">
        <v>588.29999999999995</v>
      </c>
      <c r="P7" s="20"/>
      <c r="Q7" s="20"/>
      <c r="R7" s="97">
        <f>1/0.00002</f>
        <v>49999.999999999993</v>
      </c>
    </row>
    <row r="8" spans="1:18" ht="15" thickBot="1" x14ac:dyDescent="0.2">
      <c r="A8" s="97">
        <v>4</v>
      </c>
      <c r="B8" s="97">
        <v>3000</v>
      </c>
      <c r="C8" s="109">
        <v>1140</v>
      </c>
      <c r="D8" s="97">
        <v>403</v>
      </c>
      <c r="E8" s="94">
        <f t="shared" si="0"/>
        <v>2.8287841191066998</v>
      </c>
      <c r="F8" s="18">
        <f t="shared" ref="F8:F10" si="4">$K$7*EXP(-B8/$K$8)</f>
        <v>1112.0792554494215</v>
      </c>
      <c r="G8" s="18">
        <f t="shared" ref="G8:G10" si="5">$O$7*EXP(-B8/$O$8)</f>
        <v>458.16850068090747</v>
      </c>
      <c r="H8" s="1">
        <f t="shared" ref="H8:H26" si="6">F8/G8</f>
        <v>2.4272276548839651</v>
      </c>
      <c r="J8" s="21" t="s">
        <v>12</v>
      </c>
      <c r="K8" s="21">
        <v>39000</v>
      </c>
      <c r="L8" s="21"/>
      <c r="M8" s="21"/>
      <c r="N8" s="21" t="s">
        <v>13</v>
      </c>
      <c r="O8" s="21">
        <v>12000</v>
      </c>
      <c r="P8" s="21"/>
      <c r="Q8" s="21"/>
    </row>
    <row r="9" spans="1:18" x14ac:dyDescent="0.15">
      <c r="A9" s="97">
        <v>5</v>
      </c>
      <c r="B9" s="97">
        <v>4000</v>
      </c>
      <c r="C9" s="109">
        <v>823</v>
      </c>
      <c r="D9" s="97">
        <v>391</v>
      </c>
      <c r="E9" s="94">
        <f t="shared" si="0"/>
        <v>2.1048593350383631</v>
      </c>
      <c r="F9" s="18">
        <f t="shared" si="4"/>
        <v>1083.9268731343454</v>
      </c>
      <c r="G9" s="18">
        <f t="shared" si="5"/>
        <v>421.5353700105602</v>
      </c>
      <c r="H9" s="1">
        <f t="shared" si="6"/>
        <v>2.5713782288475371</v>
      </c>
    </row>
    <row r="10" spans="1:18" ht="15" thickBot="1" x14ac:dyDescent="0.2">
      <c r="A10" s="97">
        <v>6</v>
      </c>
      <c r="B10" s="97">
        <v>5000</v>
      </c>
      <c r="C10" s="109">
        <v>1087</v>
      </c>
      <c r="D10" s="97">
        <v>505</v>
      </c>
      <c r="E10" s="94">
        <f t="shared" si="0"/>
        <v>2.1524752475247526</v>
      </c>
      <c r="F10" s="18">
        <f t="shared" si="4"/>
        <v>1056.4871708068968</v>
      </c>
      <c r="G10" s="18">
        <f t="shared" si="5"/>
        <v>387.83126274692103</v>
      </c>
      <c r="H10" s="1">
        <f t="shared" si="6"/>
        <v>2.7240897583243737</v>
      </c>
      <c r="J10" s="97" t="s">
        <v>14</v>
      </c>
    </row>
    <row r="11" spans="1:18" ht="18" x14ac:dyDescent="0.25">
      <c r="A11" s="97">
        <v>7</v>
      </c>
      <c r="B11" s="97">
        <v>5580</v>
      </c>
      <c r="C11" s="109">
        <v>861</v>
      </c>
      <c r="D11" s="97">
        <v>407</v>
      </c>
      <c r="E11" s="94">
        <f t="shared" si="0"/>
        <v>2.1154791154791153</v>
      </c>
      <c r="F11" s="18">
        <f t="shared" ref="F11:F25" si="7">$K$7*EXP(-B11/$K$8)</f>
        <v>1040.8915650819131</v>
      </c>
      <c r="G11" s="18">
        <f t="shared" ref="G11:G25" si="8">$O$7*EXP(-B11/$O$8)</f>
        <v>369.53188238306564</v>
      </c>
      <c r="H11" s="1">
        <f t="shared" si="6"/>
        <v>2.8167841929343997</v>
      </c>
      <c r="J11" s="4" t="s">
        <v>18</v>
      </c>
      <c r="K11" s="5">
        <f>K5</f>
        <v>3300</v>
      </c>
      <c r="L11" s="6" t="s">
        <v>6</v>
      </c>
      <c r="M11" s="3">
        <f>M5</f>
        <v>2699.9965129869129</v>
      </c>
      <c r="N11" s="7" t="s">
        <v>7</v>
      </c>
      <c r="O11" s="5">
        <f>O5</f>
        <v>2300</v>
      </c>
      <c r="P11" s="6" t="s">
        <v>6</v>
      </c>
      <c r="Q11" s="3">
        <f>Q5</f>
        <v>2700.3804420345004</v>
      </c>
    </row>
    <row r="12" spans="1:18" ht="18" x14ac:dyDescent="0.25">
      <c r="A12" s="97">
        <v>8</v>
      </c>
      <c r="B12" s="97">
        <v>7000</v>
      </c>
      <c r="C12" s="109">
        <v>965</v>
      </c>
      <c r="D12" s="97">
        <v>330</v>
      </c>
      <c r="E12" s="94">
        <f t="shared" si="0"/>
        <v>2.9242424242424243</v>
      </c>
      <c r="F12" s="18">
        <f t="shared" si="7"/>
        <v>1003.6740966168713</v>
      </c>
      <c r="G12" s="18">
        <f t="shared" si="8"/>
        <v>328.29207625651867</v>
      </c>
      <c r="H12" s="1">
        <f t="shared" si="6"/>
        <v>3.0572595843971184</v>
      </c>
      <c r="J12" s="8" t="s">
        <v>19</v>
      </c>
      <c r="K12" s="9">
        <f>K6</f>
        <v>2500</v>
      </c>
      <c r="L12" s="10"/>
      <c r="M12" s="11"/>
      <c r="N12" s="12" t="s">
        <v>9</v>
      </c>
      <c r="O12" s="9">
        <f>O6</f>
        <v>1700</v>
      </c>
      <c r="P12" s="10"/>
      <c r="Q12" s="11"/>
    </row>
    <row r="13" spans="1:18" ht="18" x14ac:dyDescent="0.25">
      <c r="A13" s="97">
        <v>9</v>
      </c>
      <c r="B13" s="97">
        <v>7850</v>
      </c>
      <c r="C13" s="109">
        <v>1107</v>
      </c>
      <c r="D13" s="97">
        <v>470</v>
      </c>
      <c r="E13" s="94">
        <f t="shared" si="0"/>
        <v>2.3553191489361702</v>
      </c>
      <c r="F13" s="18">
        <f t="shared" si="7"/>
        <v>982.03580677228115</v>
      </c>
      <c r="G13" s="18">
        <f t="shared" si="8"/>
        <v>305.84252802748699</v>
      </c>
      <c r="H13" s="1">
        <f t="shared" si="6"/>
        <v>3.2109197275665426</v>
      </c>
      <c r="J13" s="8" t="s">
        <v>20</v>
      </c>
      <c r="K13" s="9">
        <f>K11*EXP(-M11/K12)</f>
        <v>1120.6667977391251</v>
      </c>
      <c r="L13" s="13"/>
      <c r="M13" s="14"/>
      <c r="N13" s="12" t="s">
        <v>11</v>
      </c>
      <c r="O13" s="9">
        <f>O11*EXP(-Q11/O12)</f>
        <v>469.75219846988733</v>
      </c>
      <c r="P13" s="13"/>
      <c r="Q13" s="14"/>
    </row>
    <row r="14" spans="1:18" ht="19" thickBot="1" x14ac:dyDescent="0.3">
      <c r="A14" s="97">
        <v>10</v>
      </c>
      <c r="B14" s="97">
        <v>9000</v>
      </c>
      <c r="C14" s="109">
        <v>981</v>
      </c>
      <c r="D14" s="97">
        <v>266</v>
      </c>
      <c r="E14" s="94">
        <f t="shared" si="0"/>
        <v>3.6879699248120299</v>
      </c>
      <c r="F14" s="18">
        <f t="shared" si="7"/>
        <v>953.50111203935944</v>
      </c>
      <c r="G14" s="18">
        <f t="shared" si="8"/>
        <v>277.89324297753893</v>
      </c>
      <c r="H14" s="1">
        <f t="shared" si="6"/>
        <v>3.4311777494943532</v>
      </c>
      <c r="J14" s="15" t="s">
        <v>21</v>
      </c>
      <c r="K14" s="16">
        <f>K8</f>
        <v>39000</v>
      </c>
      <c r="L14" s="16"/>
      <c r="M14" s="16"/>
      <c r="N14" s="17" t="s">
        <v>13</v>
      </c>
      <c r="O14" s="16">
        <f>O8</f>
        <v>12000</v>
      </c>
      <c r="P14" s="15"/>
      <c r="Q14" s="15"/>
    </row>
    <row r="15" spans="1:18" x14ac:dyDescent="0.15">
      <c r="A15" s="97">
        <v>11</v>
      </c>
      <c r="B15" s="97">
        <v>9700</v>
      </c>
      <c r="C15" s="109">
        <v>1385</v>
      </c>
      <c r="D15" s="97">
        <v>315</v>
      </c>
      <c r="E15" s="94">
        <f t="shared" si="0"/>
        <v>4.3968253968253972</v>
      </c>
      <c r="F15" s="18">
        <f t="shared" si="7"/>
        <v>936.53966299893284</v>
      </c>
      <c r="G15" s="18">
        <f t="shared" si="8"/>
        <v>262.14654738102035</v>
      </c>
      <c r="H15" s="1">
        <f t="shared" si="6"/>
        <v>3.5725805750846185</v>
      </c>
    </row>
    <row r="16" spans="1:18" x14ac:dyDescent="0.15">
      <c r="A16" s="97">
        <v>12</v>
      </c>
      <c r="B16" s="97">
        <v>10800</v>
      </c>
      <c r="C16" s="109">
        <v>923</v>
      </c>
      <c r="D16" s="97">
        <v>172</v>
      </c>
      <c r="E16" s="94">
        <f t="shared" si="0"/>
        <v>5.3662790697674421</v>
      </c>
      <c r="F16" s="18">
        <f t="shared" si="7"/>
        <v>910.49348629650626</v>
      </c>
      <c r="G16" s="18">
        <f t="shared" si="8"/>
        <v>239.18493082539445</v>
      </c>
      <c r="H16" s="1">
        <f t="shared" si="6"/>
        <v>3.8066507081132492</v>
      </c>
    </row>
    <row r="17" spans="1:17" x14ac:dyDescent="0.15">
      <c r="A17" s="97">
        <v>13</v>
      </c>
      <c r="B17" s="97">
        <v>11500</v>
      </c>
      <c r="C17" s="109">
        <v>860</v>
      </c>
      <c r="D17" s="97">
        <v>156</v>
      </c>
      <c r="E17" s="94">
        <f t="shared" si="0"/>
        <v>5.5128205128205128</v>
      </c>
      <c r="F17" s="18">
        <f t="shared" si="7"/>
        <v>894.2970826694268</v>
      </c>
      <c r="G17" s="18">
        <f t="shared" si="8"/>
        <v>225.63162432313356</v>
      </c>
      <c r="H17" s="1">
        <f t="shared" si="6"/>
        <v>3.9635272110113346</v>
      </c>
      <c r="J17" s="26"/>
      <c r="K17" s="27"/>
      <c r="L17" s="27"/>
      <c r="M17" s="27"/>
      <c r="N17" s="28"/>
      <c r="O17" s="27"/>
      <c r="P17" s="26"/>
      <c r="Q17" s="26"/>
    </row>
    <row r="18" spans="1:17" x14ac:dyDescent="0.15">
      <c r="A18" s="97">
        <v>14</v>
      </c>
      <c r="B18" s="97">
        <v>12500</v>
      </c>
      <c r="C18" s="109">
        <v>845</v>
      </c>
      <c r="D18" s="97">
        <v>131</v>
      </c>
      <c r="E18" s="94">
        <f t="shared" si="0"/>
        <v>6.4503816793893129</v>
      </c>
      <c r="F18" s="18">
        <f t="shared" si="7"/>
        <v>871.65787485110241</v>
      </c>
      <c r="G18" s="18">
        <f t="shared" si="8"/>
        <v>207.5911157222408</v>
      </c>
      <c r="H18" s="1">
        <f t="shared" si="6"/>
        <v>4.1989170481524374</v>
      </c>
      <c r="J18" s="26"/>
      <c r="K18" s="27"/>
      <c r="L18" s="27"/>
      <c r="M18" s="27"/>
      <c r="N18" s="28"/>
      <c r="O18" s="27"/>
      <c r="P18" s="26"/>
      <c r="Q18" s="26"/>
    </row>
    <row r="19" spans="1:17" x14ac:dyDescent="0.15">
      <c r="A19" s="97">
        <v>15</v>
      </c>
      <c r="B19" s="97">
        <v>13100</v>
      </c>
      <c r="C19" s="109">
        <v>954</v>
      </c>
      <c r="D19" s="97">
        <v>216</v>
      </c>
      <c r="E19" s="94">
        <f t="shared" si="0"/>
        <v>4.416666666666667</v>
      </c>
      <c r="F19" s="18">
        <f t="shared" si="7"/>
        <v>858.3503815071407</v>
      </c>
      <c r="G19" s="18">
        <f t="shared" si="8"/>
        <v>197.46677753992827</v>
      </c>
      <c r="H19" s="1">
        <f t="shared" si="6"/>
        <v>4.3468090794846752</v>
      </c>
      <c r="J19" s="26"/>
      <c r="K19" s="27"/>
      <c r="L19" s="27"/>
      <c r="M19" s="27"/>
      <c r="N19" s="28"/>
      <c r="O19" s="27"/>
      <c r="P19" s="26"/>
      <c r="Q19" s="26"/>
    </row>
    <row r="20" spans="1:17" x14ac:dyDescent="0.15">
      <c r="A20" s="97">
        <v>16</v>
      </c>
      <c r="B20" s="97">
        <v>13750</v>
      </c>
      <c r="C20" s="109">
        <v>979</v>
      </c>
      <c r="D20" s="97">
        <v>205</v>
      </c>
      <c r="E20" s="94">
        <f t="shared" si="0"/>
        <v>4.7756097560975608</v>
      </c>
      <c r="F20" s="18">
        <f t="shared" si="7"/>
        <v>844.16309758916759</v>
      </c>
      <c r="G20" s="18">
        <f t="shared" si="8"/>
        <v>187.05518654621878</v>
      </c>
      <c r="H20" s="1">
        <f t="shared" si="6"/>
        <v>4.5129093353451948</v>
      </c>
      <c r="J20" s="26"/>
      <c r="K20" s="27"/>
      <c r="L20" s="27"/>
      <c r="M20" s="27"/>
      <c r="N20" s="28"/>
      <c r="O20" s="27"/>
      <c r="P20" s="26"/>
      <c r="Q20" s="26"/>
    </row>
    <row r="21" spans="1:17" x14ac:dyDescent="0.15">
      <c r="A21" s="97">
        <v>17</v>
      </c>
      <c r="B21" s="97">
        <v>14550</v>
      </c>
      <c r="C21" s="109">
        <v>1206</v>
      </c>
      <c r="D21" s="97">
        <v>220</v>
      </c>
      <c r="E21" s="94">
        <f t="shared" si="0"/>
        <v>5.4818181818181815</v>
      </c>
      <c r="F21" s="18">
        <f t="shared" si="7"/>
        <v>827.02332501986587</v>
      </c>
      <c r="G21" s="18">
        <f t="shared" si="8"/>
        <v>174.99143360037999</v>
      </c>
      <c r="H21" s="1">
        <f t="shared" si="6"/>
        <v>4.726078917145748</v>
      </c>
      <c r="J21" s="26"/>
      <c r="K21" s="27"/>
      <c r="L21" s="27"/>
      <c r="M21" s="27"/>
      <c r="N21" s="28"/>
      <c r="O21" s="27"/>
      <c r="P21" s="26"/>
      <c r="Q21" s="26"/>
    </row>
    <row r="22" spans="1:17" x14ac:dyDescent="0.15">
      <c r="A22" s="97">
        <v>18</v>
      </c>
      <c r="B22" s="97">
        <v>15150</v>
      </c>
      <c r="C22" s="109">
        <v>680</v>
      </c>
      <c r="D22" s="97">
        <v>111</v>
      </c>
      <c r="E22" s="94">
        <f t="shared" si="0"/>
        <v>6.1261261261261257</v>
      </c>
      <c r="F22" s="18">
        <f t="shared" si="7"/>
        <v>814.39726184699191</v>
      </c>
      <c r="G22" s="18">
        <f t="shared" si="8"/>
        <v>166.45700067624435</v>
      </c>
      <c r="H22" s="1">
        <f t="shared" si="6"/>
        <v>4.8925383644931753</v>
      </c>
      <c r="J22" s="26"/>
      <c r="K22" s="27"/>
      <c r="L22" s="27"/>
      <c r="M22" s="27"/>
      <c r="N22" s="28"/>
      <c r="O22" s="27"/>
      <c r="P22" s="26"/>
      <c r="Q22" s="26"/>
    </row>
    <row r="23" spans="1:17" x14ac:dyDescent="0.15">
      <c r="A23" s="97">
        <v>19</v>
      </c>
      <c r="B23" s="97">
        <v>16000</v>
      </c>
      <c r="C23" s="109">
        <v>938</v>
      </c>
      <c r="D23" s="97">
        <v>170</v>
      </c>
      <c r="E23" s="94">
        <f t="shared" si="0"/>
        <v>5.5176470588235293</v>
      </c>
      <c r="F23" s="18">
        <f t="shared" si="7"/>
        <v>796.83960636909774</v>
      </c>
      <c r="G23" s="18">
        <f t="shared" si="8"/>
        <v>155.07419635348205</v>
      </c>
      <c r="H23" s="1">
        <f t="shared" si="6"/>
        <v>5.1384409857120978</v>
      </c>
      <c r="J23" s="26"/>
      <c r="K23" s="27"/>
      <c r="L23" s="27"/>
      <c r="M23" s="27"/>
      <c r="N23" s="28"/>
      <c r="O23" s="27"/>
      <c r="P23" s="26"/>
      <c r="Q23" s="26"/>
    </row>
    <row r="24" spans="1:17" x14ac:dyDescent="0.15">
      <c r="A24" s="97">
        <v>20</v>
      </c>
      <c r="B24" s="97">
        <v>16750</v>
      </c>
      <c r="C24" s="109">
        <v>792</v>
      </c>
      <c r="D24" s="97">
        <v>150</v>
      </c>
      <c r="E24" s="94">
        <f t="shared" si="0"/>
        <v>5.28</v>
      </c>
      <c r="F24" s="18">
        <f t="shared" si="7"/>
        <v>781.66217239370428</v>
      </c>
      <c r="G24" s="18">
        <f t="shared" si="8"/>
        <v>145.67872575976293</v>
      </c>
      <c r="H24" s="1">
        <f t="shared" si="6"/>
        <v>5.3656576711326691</v>
      </c>
      <c r="J24" s="26"/>
      <c r="K24" s="27"/>
      <c r="L24" s="27"/>
      <c r="M24" s="27"/>
      <c r="N24" s="28"/>
      <c r="O24" s="27"/>
      <c r="P24" s="26"/>
      <c r="Q24" s="26"/>
    </row>
    <row r="25" spans="1:17" x14ac:dyDescent="0.15">
      <c r="A25" s="97">
        <v>21</v>
      </c>
      <c r="B25" s="97">
        <v>17380</v>
      </c>
      <c r="C25" s="109">
        <v>770</v>
      </c>
      <c r="D25" s="97">
        <v>146</v>
      </c>
      <c r="E25" s="94">
        <f t="shared" si="0"/>
        <v>5.2739726027397262</v>
      </c>
      <c r="F25" s="18">
        <f t="shared" si="7"/>
        <v>769.136761071259</v>
      </c>
      <c r="G25" s="18">
        <f t="shared" si="8"/>
        <v>138.22788842305411</v>
      </c>
      <c r="H25" s="1">
        <f t="shared" si="6"/>
        <v>5.5642661538550984</v>
      </c>
      <c r="J25" s="26"/>
      <c r="K25" s="27"/>
      <c r="L25" s="27"/>
      <c r="M25" s="27"/>
      <c r="N25" s="28"/>
      <c r="O25" s="27"/>
      <c r="P25" s="26"/>
      <c r="Q25" s="26"/>
    </row>
    <row r="26" spans="1:17" x14ac:dyDescent="0.15">
      <c r="A26" s="97">
        <v>22</v>
      </c>
      <c r="B26" s="97">
        <v>18630</v>
      </c>
      <c r="C26" s="109">
        <v>648</v>
      </c>
      <c r="D26" s="97">
        <v>126</v>
      </c>
      <c r="E26" s="97">
        <v>5.0999999999999996</v>
      </c>
      <c r="F26" s="18">
        <f>$K$7*EXP(-B26/$K$8)</f>
        <v>744.87581587732871</v>
      </c>
      <c r="G26" s="18">
        <f>$O$7*EXP(-B26/$O$8)</f>
        <v>124.55370917443423</v>
      </c>
      <c r="H26" s="1">
        <f t="shared" si="6"/>
        <v>5.9803583595744181</v>
      </c>
    </row>
    <row r="27" spans="1:17" x14ac:dyDescent="0.15">
      <c r="D27" s="2" t="s">
        <v>16</v>
      </c>
      <c r="E27" s="24">
        <f>AVERAGE(E8:E26)</f>
        <v>4.3088040192744215</v>
      </c>
      <c r="G27" s="2" t="s">
        <v>17</v>
      </c>
      <c r="H27" s="24">
        <f>AVERAGE(H4:H26)</f>
        <v>3.6458254992573651</v>
      </c>
    </row>
    <row r="28" spans="1:17" x14ac:dyDescent="0.15">
      <c r="H28" s="24">
        <f>AVERAGE(H7:H26)</f>
        <v>3.9346344701251139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28"/>
  <dimension ref="A1:R42"/>
  <sheetViews>
    <sheetView topLeftCell="E15" workbookViewId="0">
      <selection activeCell="P40" sqref="P40"/>
    </sheetView>
  </sheetViews>
  <sheetFormatPr baseColWidth="10" defaultColWidth="8.83203125" defaultRowHeight="14" x14ac:dyDescent="0.15"/>
  <cols>
    <col min="1" max="1" width="5.83203125" customWidth="1"/>
    <col min="2" max="2" width="12" customWidth="1"/>
    <col min="4" max="4" width="10.83203125" customWidth="1"/>
    <col min="7" max="7" width="11.1640625" customWidth="1"/>
    <col min="8" max="8" width="11.5" customWidth="1"/>
  </cols>
  <sheetData>
    <row r="1" spans="1:18" x14ac:dyDescent="0.15">
      <c r="A1" s="2" t="s">
        <v>27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24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>
        <v>2</v>
      </c>
      <c r="B4" s="25">
        <v>0</v>
      </c>
      <c r="C4" s="18">
        <f>D4*4.64</f>
        <v>8415.4571039999992</v>
      </c>
      <c r="D4" s="18">
        <v>1813.6760999999999</v>
      </c>
      <c r="E4" s="1"/>
      <c r="F4" s="18">
        <f>$K$5*EXP(-B4/$K$6)</f>
        <v>6500</v>
      </c>
      <c r="G4" s="18">
        <f>$O$5*EXP(-B4/$O$6)</f>
        <v>1400</v>
      </c>
      <c r="H4" s="1">
        <f>F4/G4</f>
        <v>4.6428571428571432</v>
      </c>
      <c r="I4" s="25"/>
      <c r="J4" t="s">
        <v>4</v>
      </c>
    </row>
    <row r="5" spans="1:18" x14ac:dyDescent="0.15">
      <c r="A5">
        <v>3</v>
      </c>
      <c r="B5" s="25">
        <v>200</v>
      </c>
      <c r="C5" s="18">
        <f t="shared" ref="C5:C16" si="0">D5*4.64</f>
        <v>6985.6536319999996</v>
      </c>
      <c r="D5" s="18">
        <v>1505.5288</v>
      </c>
      <c r="E5" s="1"/>
      <c r="F5" s="18">
        <f t="shared" ref="F5:F17" si="1">$K$5*EXP(-B5/$K$6)</f>
        <v>5816.4555592934039</v>
      </c>
      <c r="G5" s="18">
        <f t="shared" ref="G5:G17" si="2">$O$5*EXP(-B5/$O$6)</f>
        <v>1252.7750435401176</v>
      </c>
      <c r="H5" s="1">
        <f t="shared" ref="H5:H17" si="3">F5/G5</f>
        <v>4.6428571428571432</v>
      </c>
      <c r="I5" s="25"/>
      <c r="J5" s="19" t="s">
        <v>5</v>
      </c>
      <c r="K5" s="19">
        <v>6500</v>
      </c>
      <c r="L5" s="19" t="s">
        <v>6</v>
      </c>
      <c r="M5" s="3">
        <f>LN(K5/K7)/(-1/K8+1/K6)</f>
        <v>3200.4462202853806</v>
      </c>
      <c r="N5" s="19" t="s">
        <v>7</v>
      </c>
      <c r="O5" s="19">
        <v>1400</v>
      </c>
      <c r="P5" s="19" t="s">
        <v>6</v>
      </c>
      <c r="Q5" s="3">
        <f>LN(O5/O7)/(-1/O8+1/O6)</f>
        <v>3200.1562856366832</v>
      </c>
      <c r="R5">
        <f>1/0.0004</f>
        <v>2500</v>
      </c>
    </row>
    <row r="6" spans="1:18" x14ac:dyDescent="0.15">
      <c r="A6">
        <v>4</v>
      </c>
      <c r="B6" s="25">
        <v>400</v>
      </c>
      <c r="C6" s="18">
        <f t="shared" si="0"/>
        <v>6184.4235359999993</v>
      </c>
      <c r="D6" s="18">
        <v>1332.8498999999999</v>
      </c>
      <c r="E6" s="1"/>
      <c r="F6" s="18">
        <f t="shared" si="1"/>
        <v>5204.7931189592528</v>
      </c>
      <c r="G6" s="18">
        <f t="shared" si="2"/>
        <v>1121.0323640835313</v>
      </c>
      <c r="H6" s="1">
        <f t="shared" si="3"/>
        <v>4.6428571428571432</v>
      </c>
      <c r="I6" s="25"/>
      <c r="J6" s="20" t="s">
        <v>8</v>
      </c>
      <c r="K6" s="20">
        <v>1800</v>
      </c>
      <c r="L6" s="20"/>
      <c r="M6" s="20"/>
      <c r="N6" s="20" t="s">
        <v>9</v>
      </c>
      <c r="O6" s="20">
        <v>1800</v>
      </c>
      <c r="P6" s="20"/>
      <c r="Q6" s="20"/>
      <c r="R6">
        <f>1/0.000004</f>
        <v>250000</v>
      </c>
    </row>
    <row r="7" spans="1:18" x14ac:dyDescent="0.15">
      <c r="A7">
        <v>5</v>
      </c>
      <c r="B7" s="25">
        <v>600</v>
      </c>
      <c r="C7" s="18">
        <f t="shared" si="0"/>
        <v>5486.0357919999997</v>
      </c>
      <c r="D7" s="18">
        <v>1182.3353</v>
      </c>
      <c r="E7" s="1"/>
      <c r="F7" s="18">
        <f t="shared" si="1"/>
        <v>4657.4535187296306</v>
      </c>
      <c r="G7" s="18">
        <f t="shared" si="2"/>
        <v>1003.143834803305</v>
      </c>
      <c r="H7" s="1">
        <f t="shared" si="3"/>
        <v>4.6428571428571432</v>
      </c>
      <c r="I7" s="25"/>
      <c r="J7" s="20" t="s">
        <v>10</v>
      </c>
      <c r="K7" s="20">
        <v>1122</v>
      </c>
      <c r="L7" s="20"/>
      <c r="M7" s="20"/>
      <c r="N7" s="20" t="s">
        <v>11</v>
      </c>
      <c r="O7" s="20">
        <v>241.7</v>
      </c>
      <c r="P7" s="20"/>
      <c r="Q7" s="20"/>
    </row>
    <row r="8" spans="1:18" ht="15" thickBot="1" x14ac:dyDescent="0.2">
      <c r="A8">
        <v>6</v>
      </c>
      <c r="B8" s="25">
        <v>800</v>
      </c>
      <c r="C8" s="18">
        <f t="shared" si="0"/>
        <v>4742.4242880000002</v>
      </c>
      <c r="D8" s="18">
        <v>1022.0742</v>
      </c>
      <c r="E8" s="1"/>
      <c r="F8" s="18">
        <f t="shared" si="1"/>
        <v>4167.6725247947052</v>
      </c>
      <c r="G8" s="18">
        <f t="shared" si="2"/>
        <v>897.65254380193642</v>
      </c>
      <c r="H8" s="1">
        <f t="shared" si="3"/>
        <v>4.6428571428571432</v>
      </c>
      <c r="I8" s="25"/>
      <c r="J8" s="21" t="s">
        <v>12</v>
      </c>
      <c r="K8" s="21">
        <v>150000</v>
      </c>
      <c r="L8" s="21"/>
      <c r="M8" s="21"/>
      <c r="N8" s="21" t="s">
        <v>13</v>
      </c>
      <c r="O8" s="21">
        <v>150000</v>
      </c>
      <c r="P8" s="21"/>
      <c r="Q8" s="21"/>
    </row>
    <row r="9" spans="1:18" x14ac:dyDescent="0.15">
      <c r="A9">
        <v>7</v>
      </c>
      <c r="B9" s="25">
        <v>1000</v>
      </c>
      <c r="C9" s="18">
        <f t="shared" si="0"/>
        <v>3771.5228480000001</v>
      </c>
      <c r="D9" s="18">
        <v>812.82820000000004</v>
      </c>
      <c r="E9" s="1"/>
      <c r="F9" s="18">
        <f t="shared" si="1"/>
        <v>3729.3972347933127</v>
      </c>
      <c r="G9" s="18">
        <f t="shared" si="2"/>
        <v>803.25478903240582</v>
      </c>
      <c r="H9" s="1">
        <f t="shared" si="3"/>
        <v>4.6428571428571423</v>
      </c>
      <c r="I9" s="25"/>
    </row>
    <row r="10" spans="1:18" ht="15" thickBot="1" x14ac:dyDescent="0.2">
      <c r="A10">
        <v>8</v>
      </c>
      <c r="B10" s="25">
        <v>1200</v>
      </c>
      <c r="C10" s="18">
        <f t="shared" si="0"/>
        <v>3162.9984479999998</v>
      </c>
      <c r="D10" s="18">
        <v>681.6807</v>
      </c>
      <c r="E10" s="1"/>
      <c r="F10" s="18">
        <f t="shared" si="1"/>
        <v>3337.2112737118482</v>
      </c>
      <c r="G10" s="18">
        <f t="shared" si="2"/>
        <v>718.78396664562888</v>
      </c>
      <c r="H10" s="1">
        <f t="shared" si="3"/>
        <v>4.6428571428571423</v>
      </c>
      <c r="I10" s="25"/>
      <c r="J10" t="s">
        <v>14</v>
      </c>
    </row>
    <row r="11" spans="1:18" ht="18" x14ac:dyDescent="0.25">
      <c r="A11">
        <v>9</v>
      </c>
      <c r="B11" s="25">
        <v>1400</v>
      </c>
      <c r="C11" s="18">
        <f t="shared" si="0"/>
        <v>2758.599248</v>
      </c>
      <c r="D11" s="18">
        <v>594.52570000000003</v>
      </c>
      <c r="E11" s="1"/>
      <c r="F11" s="18">
        <f t="shared" si="1"/>
        <v>2986.2678562335232</v>
      </c>
      <c r="G11" s="18">
        <f t="shared" si="2"/>
        <v>643.19615365029733</v>
      </c>
      <c r="H11" s="1">
        <f t="shared" si="3"/>
        <v>4.6428571428571423</v>
      </c>
      <c r="I11" s="25"/>
      <c r="J11" s="4" t="s">
        <v>18</v>
      </c>
      <c r="K11" s="5">
        <f>K5</f>
        <v>6500</v>
      </c>
      <c r="L11" s="6" t="s">
        <v>6</v>
      </c>
      <c r="M11" s="3">
        <f>M5</f>
        <v>3200.4462202853806</v>
      </c>
      <c r="N11" s="7" t="s">
        <v>7</v>
      </c>
      <c r="O11" s="5">
        <f>O5</f>
        <v>1400</v>
      </c>
      <c r="P11" s="6" t="s">
        <v>6</v>
      </c>
      <c r="Q11" s="3">
        <f>Q5</f>
        <v>3200.1562856366832</v>
      </c>
    </row>
    <row r="12" spans="1:18" ht="18" x14ac:dyDescent="0.25">
      <c r="A12">
        <v>10</v>
      </c>
      <c r="B12" s="25">
        <v>1600</v>
      </c>
      <c r="C12" s="18">
        <f t="shared" si="0"/>
        <v>2637.9852319999995</v>
      </c>
      <c r="D12" s="18">
        <v>568.53129999999999</v>
      </c>
      <c r="E12" s="1"/>
      <c r="F12" s="18">
        <f t="shared" si="1"/>
        <v>2672.2298882967184</v>
      </c>
      <c r="G12" s="18">
        <f t="shared" si="2"/>
        <v>575.55720671006247</v>
      </c>
      <c r="H12" s="1">
        <f t="shared" si="3"/>
        <v>4.6428571428571423</v>
      </c>
      <c r="I12" s="25"/>
      <c r="J12" s="8" t="s">
        <v>19</v>
      </c>
      <c r="K12" s="9">
        <f>K6</f>
        <v>1800</v>
      </c>
      <c r="L12" s="10"/>
      <c r="M12" s="11"/>
      <c r="N12" s="12" t="s">
        <v>9</v>
      </c>
      <c r="O12" s="9">
        <f>O6</f>
        <v>1800</v>
      </c>
      <c r="P12" s="10"/>
      <c r="Q12" s="11"/>
    </row>
    <row r="13" spans="1:18" ht="18" x14ac:dyDescent="0.25">
      <c r="A13">
        <v>11</v>
      </c>
      <c r="B13" s="25">
        <v>1800</v>
      </c>
      <c r="C13" s="18">
        <f t="shared" si="0"/>
        <v>2511.88024</v>
      </c>
      <c r="D13" s="18">
        <v>541.35350000000005</v>
      </c>
      <c r="E13" s="1"/>
      <c r="F13" s="18">
        <f t="shared" si="1"/>
        <v>2391.216367614375</v>
      </c>
      <c r="G13" s="18">
        <f t="shared" si="2"/>
        <v>515.03121764001924</v>
      </c>
      <c r="H13" s="1">
        <f t="shared" si="3"/>
        <v>4.6428571428571432</v>
      </c>
      <c r="I13" s="25"/>
      <c r="J13" s="8" t="s">
        <v>20</v>
      </c>
      <c r="K13" s="9">
        <f>K11*EXP(-M11/K12)</f>
        <v>1098.3142441132227</v>
      </c>
      <c r="L13" s="13"/>
      <c r="M13" s="14"/>
      <c r="N13" s="12" t="s">
        <v>11</v>
      </c>
      <c r="O13" s="9">
        <f>O11*EXP(-Q11/O12)</f>
        <v>236.59809796310907</v>
      </c>
      <c r="P13" s="13"/>
      <c r="Q13" s="14"/>
    </row>
    <row r="14" spans="1:18" ht="19" thickBot="1" x14ac:dyDescent="0.3">
      <c r="A14">
        <v>12</v>
      </c>
      <c r="B14" s="25">
        <v>2000</v>
      </c>
      <c r="C14" s="18">
        <f t="shared" si="0"/>
        <v>2216.6449279999997</v>
      </c>
      <c r="D14" s="18">
        <v>477.72519999999997</v>
      </c>
      <c r="E14" s="1"/>
      <c r="F14" s="18">
        <f t="shared" si="1"/>
        <v>2139.7544207513861</v>
      </c>
      <c r="G14" s="18">
        <f t="shared" si="2"/>
        <v>460.8701829310678</v>
      </c>
      <c r="H14" s="1">
        <f t="shared" si="3"/>
        <v>4.6428571428571423</v>
      </c>
      <c r="I14" s="25"/>
      <c r="J14" s="15" t="s">
        <v>21</v>
      </c>
      <c r="K14" s="16">
        <f>K8</f>
        <v>150000</v>
      </c>
      <c r="L14" s="16"/>
      <c r="M14" s="16"/>
      <c r="N14" s="17" t="s">
        <v>13</v>
      </c>
      <c r="O14" s="16">
        <f>O8</f>
        <v>150000</v>
      </c>
      <c r="P14" s="15"/>
      <c r="Q14" s="15"/>
    </row>
    <row r="15" spans="1:18" x14ac:dyDescent="0.15">
      <c r="A15">
        <v>13</v>
      </c>
      <c r="B15" s="25">
        <v>2200</v>
      </c>
      <c r="C15" s="18">
        <f t="shared" si="0"/>
        <v>1900.7156799999998</v>
      </c>
      <c r="D15" s="18">
        <v>409.637</v>
      </c>
      <c r="E15" s="1"/>
      <c r="F15" s="18">
        <f t="shared" si="1"/>
        <v>1914.7363840156977</v>
      </c>
      <c r="G15" s="18">
        <f t="shared" si="2"/>
        <v>412.40475963415025</v>
      </c>
      <c r="H15" s="1">
        <f t="shared" si="3"/>
        <v>4.6428571428571432</v>
      </c>
      <c r="I15" s="25"/>
    </row>
    <row r="16" spans="1:18" x14ac:dyDescent="0.15">
      <c r="A16">
        <v>14</v>
      </c>
      <c r="B16" s="25">
        <v>2307</v>
      </c>
      <c r="C16" s="18">
        <f t="shared" si="0"/>
        <v>1744.6399999999999</v>
      </c>
      <c r="D16">
        <v>376</v>
      </c>
      <c r="E16" s="1">
        <f>C16/D16</f>
        <v>4.6399999999999997</v>
      </c>
      <c r="F16" s="18">
        <f t="shared" si="1"/>
        <v>1804.2328908559184</v>
      </c>
      <c r="G16" s="18">
        <f t="shared" si="2"/>
        <v>388.60400726127472</v>
      </c>
      <c r="H16" s="1">
        <f t="shared" si="3"/>
        <v>4.6428571428571432</v>
      </c>
      <c r="I16" s="25"/>
    </row>
    <row r="17" spans="1:9" s="97" customFormat="1" x14ac:dyDescent="0.15">
      <c r="A17" s="97" t="s">
        <v>15</v>
      </c>
      <c r="B17" s="97">
        <v>3200</v>
      </c>
      <c r="E17" s="1"/>
      <c r="F17" s="18">
        <f t="shared" si="1"/>
        <v>1098.5865501394296</v>
      </c>
      <c r="G17" s="18">
        <f t="shared" si="2"/>
        <v>236.61864156849254</v>
      </c>
      <c r="H17" s="1">
        <f t="shared" si="3"/>
        <v>4.6428571428571432</v>
      </c>
    </row>
    <row r="18" spans="1:9" x14ac:dyDescent="0.15">
      <c r="A18">
        <v>15</v>
      </c>
      <c r="B18" s="25">
        <v>5219</v>
      </c>
      <c r="C18" s="25">
        <v>1116</v>
      </c>
      <c r="D18">
        <v>170</v>
      </c>
      <c r="E18" s="1">
        <f t="shared" ref="E18:E40" si="4">C18/D18</f>
        <v>6.5647058823529409</v>
      </c>
      <c r="F18" s="18">
        <f t="shared" ref="F18:F39" si="5">$K$7*EXP(-B18/$K$8)</f>
        <v>1083.6332047633123</v>
      </c>
      <c r="G18" s="18">
        <f t="shared" ref="G18:G39" si="6">$O$7*EXP(-B18/$O$8)</f>
        <v>233.43506737191854</v>
      </c>
      <c r="H18" s="1">
        <f t="shared" ref="H18:H40" si="7">F18/G18</f>
        <v>4.6421183285064123</v>
      </c>
      <c r="I18" s="25"/>
    </row>
    <row r="19" spans="1:9" x14ac:dyDescent="0.15">
      <c r="A19">
        <v>16</v>
      </c>
      <c r="B19" s="25">
        <v>8226</v>
      </c>
      <c r="C19" s="25">
        <v>1425</v>
      </c>
      <c r="D19">
        <v>174</v>
      </c>
      <c r="E19" s="1">
        <f t="shared" si="4"/>
        <v>8.1896551724137936</v>
      </c>
      <c r="F19" s="18">
        <f t="shared" si="5"/>
        <v>1062.1262626113357</v>
      </c>
      <c r="G19" s="18">
        <f t="shared" si="6"/>
        <v>228.80206566235276</v>
      </c>
      <c r="H19" s="1">
        <f t="shared" si="7"/>
        <v>4.642118328506414</v>
      </c>
      <c r="I19" s="25"/>
    </row>
    <row r="20" spans="1:9" x14ac:dyDescent="0.15">
      <c r="A20">
        <v>17</v>
      </c>
      <c r="B20" s="25">
        <v>11156</v>
      </c>
      <c r="C20" s="25">
        <v>992</v>
      </c>
      <c r="D20">
        <v>170</v>
      </c>
      <c r="E20" s="1">
        <f t="shared" si="4"/>
        <v>5.8352941176470585</v>
      </c>
      <c r="F20" s="18">
        <f t="shared" si="5"/>
        <v>1041.580711095479</v>
      </c>
      <c r="G20" s="18">
        <f t="shared" si="6"/>
        <v>224.37616566112055</v>
      </c>
      <c r="H20" s="1">
        <f t="shared" si="7"/>
        <v>4.6421183285064131</v>
      </c>
      <c r="I20" s="25"/>
    </row>
    <row r="21" spans="1:9" x14ac:dyDescent="0.15">
      <c r="A21">
        <v>18</v>
      </c>
      <c r="B21" s="25">
        <v>14168</v>
      </c>
      <c r="C21" s="25">
        <v>1324</v>
      </c>
      <c r="D21">
        <v>268</v>
      </c>
      <c r="E21" s="1">
        <f t="shared" si="4"/>
        <v>4.9402985074626864</v>
      </c>
      <c r="F21" s="18">
        <f t="shared" si="5"/>
        <v>1020.8743579421748</v>
      </c>
      <c r="G21" s="18">
        <f t="shared" si="6"/>
        <v>219.91562594886241</v>
      </c>
      <c r="H21" s="1">
        <f t="shared" si="7"/>
        <v>4.6421183285064131</v>
      </c>
      <c r="I21" s="25"/>
    </row>
    <row r="22" spans="1:9" x14ac:dyDescent="0.15">
      <c r="A22">
        <v>19</v>
      </c>
      <c r="B22" s="25">
        <v>17124</v>
      </c>
      <c r="C22" s="25">
        <v>1134</v>
      </c>
      <c r="D22">
        <v>207</v>
      </c>
      <c r="E22" s="1">
        <f t="shared" si="4"/>
        <v>5.4782608695652177</v>
      </c>
      <c r="F22" s="18">
        <f t="shared" si="5"/>
        <v>1000.9532611653906</v>
      </c>
      <c r="G22" s="18">
        <f t="shared" si="6"/>
        <v>215.62424529739297</v>
      </c>
      <c r="H22" s="1">
        <f t="shared" si="7"/>
        <v>4.6421183285064123</v>
      </c>
      <c r="I22" s="25"/>
    </row>
    <row r="23" spans="1:9" x14ac:dyDescent="0.15">
      <c r="A23">
        <v>20</v>
      </c>
      <c r="B23" s="25">
        <v>20196</v>
      </c>
      <c r="C23" s="25">
        <v>985</v>
      </c>
      <c r="D23">
        <v>164</v>
      </c>
      <c r="E23" s="1">
        <f t="shared" si="4"/>
        <v>6.0060975609756095</v>
      </c>
      <c r="F23" s="18">
        <f t="shared" si="5"/>
        <v>980.66222777668679</v>
      </c>
      <c r="G23" s="18">
        <f t="shared" si="6"/>
        <v>211.25317330982637</v>
      </c>
      <c r="H23" s="1">
        <f t="shared" si="7"/>
        <v>4.6421183285064131</v>
      </c>
      <c r="I23" s="25"/>
    </row>
    <row r="24" spans="1:9" x14ac:dyDescent="0.15">
      <c r="A24">
        <v>21</v>
      </c>
      <c r="B24" s="25">
        <v>23278</v>
      </c>
      <c r="C24" s="25">
        <v>922</v>
      </c>
      <c r="D24">
        <v>173</v>
      </c>
      <c r="E24" s="1">
        <f t="shared" si="4"/>
        <v>5.3294797687861273</v>
      </c>
      <c r="F24" s="18">
        <f t="shared" si="5"/>
        <v>960.71847828177613</v>
      </c>
      <c r="G24" s="18">
        <f t="shared" si="6"/>
        <v>206.9569128348532</v>
      </c>
      <c r="H24" s="1">
        <f t="shared" si="7"/>
        <v>4.6421183285064131</v>
      </c>
      <c r="I24" s="25"/>
    </row>
    <row r="25" spans="1:9" x14ac:dyDescent="0.15">
      <c r="A25">
        <v>22</v>
      </c>
      <c r="B25" s="25">
        <v>26234</v>
      </c>
      <c r="C25" s="25">
        <v>789</v>
      </c>
      <c r="D25">
        <v>155</v>
      </c>
      <c r="E25" s="1">
        <f t="shared" si="4"/>
        <v>5.0903225806451609</v>
      </c>
      <c r="F25" s="18">
        <f t="shared" si="5"/>
        <v>941.97124887768507</v>
      </c>
      <c r="G25" s="18">
        <f t="shared" si="6"/>
        <v>202.91840539548704</v>
      </c>
      <c r="H25" s="1">
        <f t="shared" si="7"/>
        <v>4.6421183285064131</v>
      </c>
      <c r="I25" s="25"/>
    </row>
    <row r="26" spans="1:9" x14ac:dyDescent="0.15">
      <c r="A26">
        <v>23</v>
      </c>
      <c r="B26" s="25">
        <v>29310</v>
      </c>
      <c r="C26" s="25">
        <v>706</v>
      </c>
      <c r="D26">
        <v>129</v>
      </c>
      <c r="E26" s="1">
        <f t="shared" si="4"/>
        <v>5.4728682170542635</v>
      </c>
      <c r="F26" s="18">
        <f t="shared" si="5"/>
        <v>922.85127199210933</v>
      </c>
      <c r="G26" s="18">
        <f t="shared" si="6"/>
        <v>198.79960110560856</v>
      </c>
      <c r="H26" s="1">
        <f>F26/G26</f>
        <v>4.6421183285064131</v>
      </c>
      <c r="I26" s="25"/>
    </row>
    <row r="27" spans="1:9" x14ac:dyDescent="0.15">
      <c r="A27">
        <v>24</v>
      </c>
      <c r="B27" s="25">
        <v>32318</v>
      </c>
      <c r="C27" s="25">
        <v>915</v>
      </c>
      <c r="D27">
        <v>205</v>
      </c>
      <c r="E27" s="1">
        <f t="shared" si="4"/>
        <v>4.4634146341463419</v>
      </c>
      <c r="F27" s="18">
        <f t="shared" si="5"/>
        <v>904.52934961433982</v>
      </c>
      <c r="G27" s="18">
        <f t="shared" si="6"/>
        <v>194.85271283581633</v>
      </c>
      <c r="H27" s="1">
        <f t="shared" si="7"/>
        <v>4.6421183285064131</v>
      </c>
      <c r="I27" s="25"/>
    </row>
    <row r="28" spans="1:9" x14ac:dyDescent="0.15">
      <c r="A28">
        <v>25</v>
      </c>
      <c r="B28" s="25">
        <v>35049</v>
      </c>
      <c r="C28" s="25">
        <v>808</v>
      </c>
      <c r="D28">
        <v>158</v>
      </c>
      <c r="E28" s="1">
        <f t="shared" si="4"/>
        <v>5.1139240506329111</v>
      </c>
      <c r="F28" s="18">
        <f t="shared" si="5"/>
        <v>888.2098974672698</v>
      </c>
      <c r="G28" s="18">
        <f t="shared" si="6"/>
        <v>191.33719449005267</v>
      </c>
      <c r="H28" s="1">
        <f t="shared" si="7"/>
        <v>4.6421183285064131</v>
      </c>
      <c r="I28" s="25"/>
    </row>
    <row r="29" spans="1:9" x14ac:dyDescent="0.15">
      <c r="A29" s="97">
        <v>26</v>
      </c>
      <c r="B29">
        <v>38189</v>
      </c>
      <c r="C29" s="25">
        <v>1196</v>
      </c>
      <c r="D29">
        <v>205</v>
      </c>
      <c r="E29" s="1">
        <f t="shared" si="4"/>
        <v>5.8341463414634145</v>
      </c>
      <c r="F29" s="18">
        <f t="shared" si="5"/>
        <v>869.80996151614534</v>
      </c>
      <c r="G29" s="18">
        <f t="shared" si="6"/>
        <v>187.37350062250653</v>
      </c>
      <c r="H29" s="1">
        <f t="shared" si="7"/>
        <v>4.6421183285064131</v>
      </c>
    </row>
    <row r="30" spans="1:9" x14ac:dyDescent="0.15">
      <c r="A30" s="97">
        <v>27</v>
      </c>
      <c r="B30">
        <v>41095</v>
      </c>
      <c r="C30" s="25">
        <v>687</v>
      </c>
      <c r="D30">
        <v>135</v>
      </c>
      <c r="E30" s="1">
        <f t="shared" si="4"/>
        <v>5.0888888888888886</v>
      </c>
      <c r="F30" s="18">
        <f t="shared" si="5"/>
        <v>853.12102533626989</v>
      </c>
      <c r="G30" s="18">
        <f t="shared" si="6"/>
        <v>183.77838843473836</v>
      </c>
      <c r="H30" s="1">
        <f t="shared" si="7"/>
        <v>4.6421183285064131</v>
      </c>
    </row>
    <row r="31" spans="1:9" x14ac:dyDescent="0.15">
      <c r="A31" s="97">
        <v>28</v>
      </c>
      <c r="B31">
        <v>44229</v>
      </c>
      <c r="C31" s="25">
        <v>972</v>
      </c>
      <c r="D31">
        <v>202</v>
      </c>
      <c r="E31" s="1">
        <f t="shared" si="4"/>
        <v>4.8118811881188117</v>
      </c>
      <c r="F31" s="18">
        <f t="shared" si="5"/>
        <v>835.48140034546304</v>
      </c>
      <c r="G31" s="18">
        <f t="shared" si="6"/>
        <v>179.97847991399146</v>
      </c>
      <c r="H31" s="1">
        <f t="shared" si="7"/>
        <v>4.6421183285064131</v>
      </c>
    </row>
    <row r="32" spans="1:9" x14ac:dyDescent="0.15">
      <c r="A32" s="97">
        <v>29</v>
      </c>
      <c r="B32">
        <v>47175</v>
      </c>
      <c r="C32" s="25">
        <v>773</v>
      </c>
      <c r="D32">
        <v>156</v>
      </c>
      <c r="E32" s="1">
        <f t="shared" si="4"/>
        <v>4.9551282051282053</v>
      </c>
      <c r="F32" s="18">
        <f t="shared" si="5"/>
        <v>819.23263085829728</v>
      </c>
      <c r="G32" s="18">
        <f t="shared" si="6"/>
        <v>176.47818794870807</v>
      </c>
      <c r="H32" s="1">
        <f t="shared" si="7"/>
        <v>4.6421183285064131</v>
      </c>
    </row>
    <row r="33" spans="1:8" x14ac:dyDescent="0.15">
      <c r="A33" s="97">
        <v>30</v>
      </c>
      <c r="B33">
        <v>50165</v>
      </c>
      <c r="C33" s="25">
        <v>864</v>
      </c>
      <c r="D33">
        <v>218</v>
      </c>
      <c r="E33" s="1">
        <f t="shared" si="4"/>
        <v>3.9633027522935782</v>
      </c>
      <c r="F33" s="18">
        <f t="shared" si="5"/>
        <v>803.06427373060683</v>
      </c>
      <c r="G33" s="18">
        <f t="shared" si="6"/>
        <v>172.99521832503356</v>
      </c>
      <c r="H33" s="1">
        <f t="shared" si="7"/>
        <v>4.6421183285064131</v>
      </c>
    </row>
    <row r="34" spans="1:8" x14ac:dyDescent="0.15">
      <c r="A34" s="97">
        <v>31</v>
      </c>
      <c r="B34">
        <v>53241</v>
      </c>
      <c r="C34" s="25">
        <v>773</v>
      </c>
      <c r="D34">
        <v>173</v>
      </c>
      <c r="E34" s="1">
        <f t="shared" si="4"/>
        <v>4.4682080924855487</v>
      </c>
      <c r="F34" s="18">
        <f t="shared" si="5"/>
        <v>786.76380769233322</v>
      </c>
      <c r="G34" s="18">
        <f t="shared" si="6"/>
        <v>169.48378994584397</v>
      </c>
      <c r="H34" s="1">
        <f t="shared" si="7"/>
        <v>4.6421183285064131</v>
      </c>
    </row>
    <row r="35" spans="1:8" x14ac:dyDescent="0.15">
      <c r="A35" s="97">
        <v>32</v>
      </c>
      <c r="B35">
        <v>56111</v>
      </c>
      <c r="C35" s="25">
        <v>827</v>
      </c>
      <c r="D35">
        <v>238</v>
      </c>
      <c r="E35" s="1">
        <f t="shared" si="4"/>
        <v>3.4747899159663866</v>
      </c>
      <c r="F35" s="18">
        <f t="shared" si="5"/>
        <v>771.85349040733945</v>
      </c>
      <c r="G35" s="18">
        <f t="shared" si="6"/>
        <v>166.27182587473612</v>
      </c>
      <c r="H35" s="1">
        <f t="shared" si="7"/>
        <v>4.6421183285064131</v>
      </c>
    </row>
    <row r="36" spans="1:8" x14ac:dyDescent="0.15">
      <c r="A36" s="97">
        <v>33</v>
      </c>
      <c r="B36">
        <v>59091</v>
      </c>
      <c r="C36" s="25">
        <v>858</v>
      </c>
      <c r="D36">
        <v>220</v>
      </c>
      <c r="E36" s="1">
        <f t="shared" si="4"/>
        <v>3.9</v>
      </c>
      <c r="F36" s="18">
        <f t="shared" si="5"/>
        <v>756.6706499787972</v>
      </c>
      <c r="G36" s="18">
        <f t="shared" si="6"/>
        <v>163.00115516922929</v>
      </c>
      <c r="H36" s="1">
        <f t="shared" si="7"/>
        <v>4.6421183285064131</v>
      </c>
    </row>
    <row r="37" spans="1:8" x14ac:dyDescent="0.15">
      <c r="A37" s="97">
        <v>34</v>
      </c>
      <c r="B37">
        <v>62197</v>
      </c>
      <c r="C37" s="25">
        <v>973</v>
      </c>
      <c r="D37">
        <v>232</v>
      </c>
      <c r="E37" s="1">
        <f t="shared" si="4"/>
        <v>4.193965517241379</v>
      </c>
      <c r="F37" s="18">
        <f t="shared" si="5"/>
        <v>741.16362650605754</v>
      </c>
      <c r="G37" s="18">
        <f t="shared" si="6"/>
        <v>159.66064931061862</v>
      </c>
      <c r="H37" s="1">
        <f t="shared" si="7"/>
        <v>4.6421183285064131</v>
      </c>
    </row>
    <row r="38" spans="1:8" x14ac:dyDescent="0.15">
      <c r="A38" s="97">
        <v>35</v>
      </c>
      <c r="B38">
        <v>65189</v>
      </c>
      <c r="C38" s="25">
        <v>1104</v>
      </c>
      <c r="D38">
        <v>271</v>
      </c>
      <c r="E38" s="1">
        <f t="shared" si="4"/>
        <v>4.07380073800738</v>
      </c>
      <c r="F38" s="18">
        <f t="shared" si="5"/>
        <v>726.52635044322119</v>
      </c>
      <c r="G38" s="18">
        <f t="shared" si="6"/>
        <v>156.50750347783116</v>
      </c>
      <c r="H38" s="1">
        <f t="shared" si="7"/>
        <v>4.6421183285064131</v>
      </c>
    </row>
    <row r="39" spans="1:8" x14ac:dyDescent="0.15">
      <c r="A39" s="97">
        <v>36</v>
      </c>
      <c r="B39">
        <v>68147</v>
      </c>
      <c r="C39" s="25">
        <v>959</v>
      </c>
      <c r="D39">
        <v>209</v>
      </c>
      <c r="E39" s="1">
        <f t="shared" si="4"/>
        <v>4.5885167464114831</v>
      </c>
      <c r="F39" s="18">
        <f t="shared" si="5"/>
        <v>712.33959199149581</v>
      </c>
      <c r="G39" s="18">
        <f t="shared" si="6"/>
        <v>153.45140765093095</v>
      </c>
      <c r="H39" s="1">
        <f t="shared" si="7"/>
        <v>4.6421183285064131</v>
      </c>
    </row>
    <row r="40" spans="1:8" x14ac:dyDescent="0.15">
      <c r="A40" s="97">
        <v>37</v>
      </c>
      <c r="B40">
        <v>71201</v>
      </c>
      <c r="C40" s="25">
        <v>719</v>
      </c>
      <c r="D40">
        <v>179</v>
      </c>
      <c r="E40" s="1">
        <f t="shared" si="4"/>
        <v>4.016759776536313</v>
      </c>
      <c r="F40" s="18">
        <f t="shared" ref="F40" si="8">$K$7*EXP(-B40/$K$8)</f>
        <v>697.98300389780979</v>
      </c>
      <c r="G40" s="18">
        <f t="shared" ref="G40" si="9">$O$7*EXP(-B40/$O$8)</f>
        <v>150.35872731025009</v>
      </c>
      <c r="H40" s="1">
        <f t="shared" si="7"/>
        <v>4.642118328506414</v>
      </c>
    </row>
    <row r="41" spans="1:8" x14ac:dyDescent="0.15">
      <c r="D41" s="2" t="s">
        <v>16</v>
      </c>
      <c r="E41" s="24">
        <f>AVERAGE(E16:E40)</f>
        <v>5.0205712301759799</v>
      </c>
      <c r="G41" s="2" t="s">
        <v>17</v>
      </c>
      <c r="H41" s="24">
        <f>AVERAGE(H4:H28)</f>
        <v>4.6425320645428219</v>
      </c>
    </row>
    <row r="42" spans="1:8" x14ac:dyDescent="0.15">
      <c r="H42" s="24">
        <f>AVERAGE(H4:H28)</f>
        <v>4.6425320645428219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29"/>
  <dimension ref="A1:R36"/>
  <sheetViews>
    <sheetView topLeftCell="F11" workbookViewId="0">
      <selection activeCell="P34" sqref="P34"/>
    </sheetView>
  </sheetViews>
  <sheetFormatPr baseColWidth="10" defaultColWidth="8.83203125" defaultRowHeight="14" x14ac:dyDescent="0.15"/>
  <cols>
    <col min="1" max="1" width="5.83203125" style="25" customWidth="1"/>
    <col min="2" max="2" width="12" style="25" customWidth="1"/>
    <col min="3" max="3" width="8.83203125" style="25"/>
    <col min="4" max="4" width="10.83203125" style="25" customWidth="1"/>
    <col min="5" max="6" width="8.83203125" style="25"/>
    <col min="7" max="7" width="11.1640625" style="25" customWidth="1"/>
    <col min="8" max="8" width="11.5" style="25" customWidth="1"/>
    <col min="9" max="16384" width="8.83203125" style="25"/>
  </cols>
  <sheetData>
    <row r="1" spans="1:18" x14ac:dyDescent="0.15">
      <c r="A1" s="2" t="s">
        <v>104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24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25">
        <v>1</v>
      </c>
      <c r="B4" s="96">
        <v>224</v>
      </c>
      <c r="C4" s="96">
        <v>2505</v>
      </c>
      <c r="D4" s="96">
        <v>345</v>
      </c>
      <c r="E4" s="94">
        <f>C4/D4</f>
        <v>7.2608695652173916</v>
      </c>
      <c r="F4" s="18">
        <f>$K$5*EXP(-B4/$K$6)</f>
        <v>2876.1395955805478</v>
      </c>
      <c r="G4" s="18">
        <f>$O$5*EXP(-B4/$O$6)</f>
        <v>359.14314899390803</v>
      </c>
      <c r="H4" s="1">
        <f t="shared" ref="H4" si="0">F4/G4</f>
        <v>8.0083376326060289</v>
      </c>
      <c r="J4" s="25" t="s">
        <v>4</v>
      </c>
    </row>
    <row r="5" spans="1:18" x14ac:dyDescent="0.15">
      <c r="A5" s="25">
        <v>2</v>
      </c>
      <c r="B5" s="96">
        <v>493</v>
      </c>
      <c r="C5" s="96">
        <v>2607</v>
      </c>
      <c r="D5" s="96">
        <v>345</v>
      </c>
      <c r="E5" s="94">
        <f t="shared" ref="E5:E34" si="1">C5/D5</f>
        <v>7.5565217391304351</v>
      </c>
      <c r="F5" s="18">
        <f t="shared" ref="F5:F32" si="2">$K$5*EXP(-B5/$K$6)</f>
        <v>2871.5105011442552</v>
      </c>
      <c r="G5" s="18">
        <f t="shared" ref="G5:G32" si="3">$O$5*EXP(-B5/$O$6)</f>
        <v>358.11685745103108</v>
      </c>
      <c r="H5" s="1">
        <f t="shared" ref="H5:H32" si="4">F5/G5</f>
        <v>8.0183617202016411</v>
      </c>
      <c r="J5" s="19" t="s">
        <v>5</v>
      </c>
      <c r="K5" s="19">
        <v>2880</v>
      </c>
      <c r="L5" s="19" t="s">
        <v>6</v>
      </c>
      <c r="M5" s="3"/>
      <c r="N5" s="19" t="s">
        <v>7</v>
      </c>
      <c r="O5" s="19">
        <v>360</v>
      </c>
      <c r="P5" s="19" t="s">
        <v>6</v>
      </c>
      <c r="Q5" s="3"/>
      <c r="R5" s="25">
        <f>1/0.000006</f>
        <v>166666.66666666666</v>
      </c>
    </row>
    <row r="6" spans="1:18" x14ac:dyDescent="0.15">
      <c r="A6" s="25">
        <v>3</v>
      </c>
      <c r="B6" s="96">
        <v>2323</v>
      </c>
      <c r="C6" s="96">
        <v>2896</v>
      </c>
      <c r="D6" s="96">
        <v>522</v>
      </c>
      <c r="E6" s="94">
        <f t="shared" si="1"/>
        <v>5.5478927203065131</v>
      </c>
      <c r="F6" s="18">
        <f t="shared" si="2"/>
        <v>2840.2160252442086</v>
      </c>
      <c r="G6" s="18">
        <f t="shared" si="3"/>
        <v>351.21243401069353</v>
      </c>
      <c r="H6" s="1">
        <f t="shared" si="4"/>
        <v>8.0868891593904415</v>
      </c>
      <c r="J6" s="20" t="s">
        <v>8</v>
      </c>
      <c r="K6" s="20">
        <v>167000</v>
      </c>
      <c r="L6" s="20"/>
      <c r="M6" s="20"/>
      <c r="N6" s="20" t="s">
        <v>9</v>
      </c>
      <c r="O6" s="20">
        <v>94000</v>
      </c>
      <c r="P6" s="20"/>
      <c r="Q6" s="20"/>
      <c r="R6" s="97">
        <f>1/0.00001</f>
        <v>99999.999999999985</v>
      </c>
    </row>
    <row r="7" spans="1:18" x14ac:dyDescent="0.15">
      <c r="A7" s="96">
        <v>4</v>
      </c>
      <c r="B7" s="96">
        <v>7188</v>
      </c>
      <c r="C7" s="96">
        <v>2769</v>
      </c>
      <c r="D7" s="96">
        <v>548</v>
      </c>
      <c r="E7" s="94">
        <f t="shared" si="1"/>
        <v>5.0529197080291972</v>
      </c>
      <c r="F7" s="18">
        <f t="shared" si="2"/>
        <v>2758.6691681301891</v>
      </c>
      <c r="G7" s="18">
        <f t="shared" si="3"/>
        <v>333.49769251751223</v>
      </c>
      <c r="H7" s="1">
        <f t="shared" si="4"/>
        <v>8.2719288019821278</v>
      </c>
      <c r="J7" s="20"/>
      <c r="K7" s="20"/>
      <c r="L7" s="20"/>
      <c r="M7" s="20"/>
      <c r="N7" s="20"/>
      <c r="O7" s="20"/>
      <c r="P7" s="20"/>
      <c r="Q7" s="20"/>
    </row>
    <row r="8" spans="1:18" ht="15" thickBot="1" x14ac:dyDescent="0.2">
      <c r="A8" s="96">
        <v>5</v>
      </c>
      <c r="B8" s="96">
        <v>10605</v>
      </c>
      <c r="C8" s="96">
        <v>3559</v>
      </c>
      <c r="D8" s="96">
        <v>324</v>
      </c>
      <c r="E8" s="94">
        <f t="shared" si="1"/>
        <v>10.984567901234568</v>
      </c>
      <c r="F8" s="18">
        <f t="shared" si="2"/>
        <v>2702.7973713660995</v>
      </c>
      <c r="G8" s="18">
        <f t="shared" si="3"/>
        <v>321.59239270924519</v>
      </c>
      <c r="H8" s="1">
        <f t="shared" si="4"/>
        <v>8.4044194845421138</v>
      </c>
      <c r="J8" s="21"/>
      <c r="K8" s="21"/>
      <c r="L8" s="21"/>
      <c r="M8" s="21"/>
      <c r="N8" s="21"/>
      <c r="O8" s="21"/>
      <c r="P8" s="21"/>
      <c r="Q8" s="21"/>
    </row>
    <row r="9" spans="1:18" x14ac:dyDescent="0.15">
      <c r="A9" s="96">
        <v>6</v>
      </c>
      <c r="B9" s="96">
        <v>12074</v>
      </c>
      <c r="C9" s="96">
        <v>2831</v>
      </c>
      <c r="D9" s="96">
        <v>351</v>
      </c>
      <c r="E9" s="94">
        <f t="shared" si="1"/>
        <v>8.0655270655270659</v>
      </c>
      <c r="F9" s="18">
        <f t="shared" si="2"/>
        <v>2679.1267260940572</v>
      </c>
      <c r="G9" s="18">
        <f t="shared" si="3"/>
        <v>316.60572275267953</v>
      </c>
      <c r="H9" s="1">
        <f t="shared" si="4"/>
        <v>8.4620287428818521</v>
      </c>
    </row>
    <row r="10" spans="1:18" ht="15" thickBot="1" x14ac:dyDescent="0.2">
      <c r="A10" s="96">
        <v>7</v>
      </c>
      <c r="B10" s="96">
        <v>15684</v>
      </c>
      <c r="C10" s="96">
        <v>2976</v>
      </c>
      <c r="D10" s="96">
        <v>322</v>
      </c>
      <c r="E10" s="94">
        <f t="shared" si="1"/>
        <v>9.2422360248447202</v>
      </c>
      <c r="F10" s="18">
        <f t="shared" si="2"/>
        <v>2621.8341405195702</v>
      </c>
      <c r="G10" s="18">
        <f t="shared" si="3"/>
        <v>304.67723416279017</v>
      </c>
      <c r="H10" s="1">
        <f t="shared" si="4"/>
        <v>8.6052840400891739</v>
      </c>
      <c r="J10" s="25" t="s">
        <v>14</v>
      </c>
    </row>
    <row r="11" spans="1:18" ht="18" x14ac:dyDescent="0.25">
      <c r="A11" s="96">
        <v>8</v>
      </c>
      <c r="B11" s="96">
        <v>17094</v>
      </c>
      <c r="C11" s="96">
        <v>1962</v>
      </c>
      <c r="D11" s="96">
        <v>326</v>
      </c>
      <c r="E11" s="94">
        <f t="shared" si="1"/>
        <v>6.0184049079754605</v>
      </c>
      <c r="F11" s="18">
        <f t="shared" si="2"/>
        <v>2599.7908843864998</v>
      </c>
      <c r="G11" s="18">
        <f t="shared" si="3"/>
        <v>300.14118109900272</v>
      </c>
      <c r="H11" s="1">
        <f t="shared" si="4"/>
        <v>8.6618932959051325</v>
      </c>
      <c r="J11" s="4" t="s">
        <v>18</v>
      </c>
      <c r="K11" s="5">
        <f>K5</f>
        <v>2880</v>
      </c>
      <c r="L11" s="6" t="s">
        <v>6</v>
      </c>
      <c r="M11" s="3"/>
      <c r="N11" s="7" t="s">
        <v>7</v>
      </c>
      <c r="O11" s="5">
        <f>O5</f>
        <v>360</v>
      </c>
      <c r="P11" s="6" t="s">
        <v>6</v>
      </c>
      <c r="Q11" s="3"/>
    </row>
    <row r="12" spans="1:18" ht="18" x14ac:dyDescent="0.25">
      <c r="A12" s="96">
        <v>9</v>
      </c>
      <c r="B12" s="96">
        <v>20658</v>
      </c>
      <c r="C12" s="96">
        <v>4030</v>
      </c>
      <c r="D12" s="96">
        <v>321</v>
      </c>
      <c r="E12" s="94">
        <f t="shared" si="1"/>
        <v>12.554517133956386</v>
      </c>
      <c r="F12" s="18">
        <f t="shared" si="2"/>
        <v>2544.8957725321816</v>
      </c>
      <c r="G12" s="18">
        <f t="shared" si="3"/>
        <v>288.97439165712143</v>
      </c>
      <c r="H12" s="1">
        <f t="shared" si="4"/>
        <v>8.8066480837229086</v>
      </c>
      <c r="J12" s="8" t="s">
        <v>19</v>
      </c>
      <c r="K12" s="9">
        <f>K6</f>
        <v>167000</v>
      </c>
      <c r="L12" s="10"/>
      <c r="M12" s="11"/>
      <c r="N12" s="12" t="s">
        <v>9</v>
      </c>
      <c r="O12" s="9">
        <f>O6</f>
        <v>94000</v>
      </c>
      <c r="P12" s="10"/>
      <c r="Q12" s="11"/>
    </row>
    <row r="13" spans="1:18" x14ac:dyDescent="0.15">
      <c r="A13" s="96">
        <v>10</v>
      </c>
      <c r="B13" s="96">
        <v>22312</v>
      </c>
      <c r="C13" s="96">
        <v>2552</v>
      </c>
      <c r="D13" s="96">
        <v>280</v>
      </c>
      <c r="E13" s="94">
        <f t="shared" si="1"/>
        <v>9.1142857142857139</v>
      </c>
      <c r="F13" s="18">
        <f t="shared" si="2"/>
        <v>2519.815044345261</v>
      </c>
      <c r="G13" s="18">
        <f t="shared" si="3"/>
        <v>283.9341455262188</v>
      </c>
      <c r="H13" s="1">
        <f t="shared" si="4"/>
        <v>8.8746460545463997</v>
      </c>
      <c r="J13" s="8"/>
      <c r="K13" s="9"/>
      <c r="L13" s="13"/>
      <c r="M13" s="14"/>
      <c r="N13" s="12"/>
      <c r="O13" s="9"/>
      <c r="P13" s="13"/>
      <c r="Q13" s="14"/>
    </row>
    <row r="14" spans="1:18" ht="15" thickBot="1" x14ac:dyDescent="0.2">
      <c r="A14" s="96">
        <v>11</v>
      </c>
      <c r="B14" s="96">
        <v>25633</v>
      </c>
      <c r="C14" s="96">
        <v>2411</v>
      </c>
      <c r="D14" s="96">
        <v>225</v>
      </c>
      <c r="E14" s="94">
        <f t="shared" si="1"/>
        <v>10.715555555555556</v>
      </c>
      <c r="F14" s="18">
        <f t="shared" si="2"/>
        <v>2470.2003882216168</v>
      </c>
      <c r="G14" s="18">
        <f t="shared" si="3"/>
        <v>274.07794646675848</v>
      </c>
      <c r="H14" s="1">
        <f t="shared" si="4"/>
        <v>9.0127659670028031</v>
      </c>
      <c r="J14" s="15"/>
      <c r="K14" s="16"/>
      <c r="L14" s="16"/>
      <c r="M14" s="16"/>
      <c r="N14" s="17"/>
      <c r="O14" s="16"/>
      <c r="P14" s="15"/>
      <c r="Q14" s="15"/>
    </row>
    <row r="15" spans="1:18" x14ac:dyDescent="0.15">
      <c r="A15" s="96">
        <v>12</v>
      </c>
      <c r="B15" s="96">
        <v>27366</v>
      </c>
      <c r="C15" s="96">
        <v>1969</v>
      </c>
      <c r="D15" s="96">
        <v>213</v>
      </c>
      <c r="E15" s="94">
        <f t="shared" si="1"/>
        <v>9.2441314553990619</v>
      </c>
      <c r="F15" s="18">
        <f t="shared" si="2"/>
        <v>2444.6990579659719</v>
      </c>
      <c r="G15" s="18">
        <f t="shared" si="3"/>
        <v>269.0712923672113</v>
      </c>
      <c r="H15" s="1">
        <f t="shared" si="4"/>
        <v>9.0856926298536624</v>
      </c>
    </row>
    <row r="16" spans="1:18" x14ac:dyDescent="0.15">
      <c r="A16" s="96">
        <v>13</v>
      </c>
      <c r="B16" s="96">
        <v>32281</v>
      </c>
      <c r="C16" s="96">
        <v>2211</v>
      </c>
      <c r="D16" s="96">
        <v>243</v>
      </c>
      <c r="E16" s="94">
        <f t="shared" si="1"/>
        <v>9.0987654320987659</v>
      </c>
      <c r="F16" s="18">
        <f t="shared" si="2"/>
        <v>2373.797261372215</v>
      </c>
      <c r="G16" s="18">
        <f t="shared" si="3"/>
        <v>255.3637853753232</v>
      </c>
      <c r="H16" s="1">
        <f t="shared" si="4"/>
        <v>9.29574746819838</v>
      </c>
    </row>
    <row r="17" spans="1:8" s="95" customFormat="1" x14ac:dyDescent="0.15">
      <c r="A17" s="96">
        <v>14</v>
      </c>
      <c r="B17" s="96">
        <v>37121</v>
      </c>
      <c r="C17" s="96">
        <v>1951</v>
      </c>
      <c r="D17" s="96">
        <v>192</v>
      </c>
      <c r="E17" s="94">
        <f t="shared" si="1"/>
        <v>10.161458333333334</v>
      </c>
      <c r="F17" s="18">
        <f t="shared" si="2"/>
        <v>2305.9871675498057</v>
      </c>
      <c r="G17" s="18">
        <f t="shared" si="3"/>
        <v>242.54803570217294</v>
      </c>
      <c r="H17" s="1">
        <f t="shared" si="4"/>
        <v>9.5073421678060903</v>
      </c>
    </row>
    <row r="18" spans="1:8" s="95" customFormat="1" x14ac:dyDescent="0.15">
      <c r="A18" s="96">
        <v>15</v>
      </c>
      <c r="B18" s="96">
        <v>42238</v>
      </c>
      <c r="C18" s="96">
        <v>1840</v>
      </c>
      <c r="D18" s="96">
        <v>184</v>
      </c>
      <c r="E18" s="94">
        <f t="shared" si="1"/>
        <v>10</v>
      </c>
      <c r="F18" s="18">
        <f t="shared" si="2"/>
        <v>2236.401584017809</v>
      </c>
      <c r="G18" s="18">
        <f t="shared" si="3"/>
        <v>229.69758729513759</v>
      </c>
      <c r="H18" s="1">
        <f t="shared" si="4"/>
        <v>9.7362867862615587</v>
      </c>
    </row>
    <row r="19" spans="1:8" s="95" customFormat="1" x14ac:dyDescent="0.15">
      <c r="A19" s="96">
        <v>16</v>
      </c>
      <c r="B19" s="96">
        <v>46892</v>
      </c>
      <c r="C19" s="96">
        <v>2039</v>
      </c>
      <c r="D19" s="96">
        <v>183</v>
      </c>
      <c r="E19" s="94">
        <f t="shared" si="1"/>
        <v>11.142076502732241</v>
      </c>
      <c r="F19" s="18">
        <f t="shared" si="2"/>
        <v>2174.9373836203822</v>
      </c>
      <c r="G19" s="18">
        <f t="shared" si="3"/>
        <v>218.60205307415663</v>
      </c>
      <c r="H19" s="1">
        <f t="shared" si="4"/>
        <v>9.9492998946472646</v>
      </c>
    </row>
    <row r="20" spans="1:8" s="95" customFormat="1" x14ac:dyDescent="0.15">
      <c r="A20" s="96">
        <v>17</v>
      </c>
      <c r="B20" s="96">
        <v>52001</v>
      </c>
      <c r="C20" s="96">
        <v>1872</v>
      </c>
      <c r="D20" s="96">
        <v>187</v>
      </c>
      <c r="E20" s="94">
        <f t="shared" si="1"/>
        <v>10.010695187165775</v>
      </c>
      <c r="F20" s="18">
        <f t="shared" si="2"/>
        <v>2109.4074119268562</v>
      </c>
      <c r="G20" s="18">
        <f t="shared" si="3"/>
        <v>207.0379073492303</v>
      </c>
      <c r="H20" s="1">
        <f t="shared" si="4"/>
        <v>10.188508176759729</v>
      </c>
    </row>
    <row r="21" spans="1:8" s="95" customFormat="1" x14ac:dyDescent="0.15">
      <c r="A21" s="96">
        <v>18</v>
      </c>
      <c r="B21" s="96">
        <v>55872</v>
      </c>
      <c r="C21" s="96">
        <v>1994</v>
      </c>
      <c r="D21" s="96">
        <v>165</v>
      </c>
      <c r="E21" s="94">
        <f t="shared" si="1"/>
        <v>12.084848484848484</v>
      </c>
      <c r="F21" s="18">
        <f t="shared" si="2"/>
        <v>2061.0744405176542</v>
      </c>
      <c r="G21" s="18">
        <f t="shared" si="3"/>
        <v>198.68507881995004</v>
      </c>
      <c r="H21" s="1">
        <f t="shared" si="4"/>
        <v>10.373574365820474</v>
      </c>
    </row>
    <row r="22" spans="1:8" s="95" customFormat="1" x14ac:dyDescent="0.15">
      <c r="A22" s="96">
        <v>19</v>
      </c>
      <c r="B22" s="96">
        <v>57131</v>
      </c>
      <c r="C22" s="96">
        <v>1838</v>
      </c>
      <c r="D22" s="96">
        <v>167</v>
      </c>
      <c r="E22" s="94">
        <f t="shared" si="1"/>
        <v>11.005988023952096</v>
      </c>
      <c r="F22" s="18">
        <f t="shared" si="2"/>
        <v>2045.5945847840358</v>
      </c>
      <c r="G22" s="18">
        <f t="shared" si="3"/>
        <v>196.04170862624153</v>
      </c>
      <c r="H22" s="1">
        <f t="shared" si="4"/>
        <v>10.434486615723257</v>
      </c>
    </row>
    <row r="23" spans="1:8" s="95" customFormat="1" x14ac:dyDescent="0.15">
      <c r="A23" s="96">
        <v>20</v>
      </c>
      <c r="B23" s="96">
        <v>62042</v>
      </c>
      <c r="C23" s="96">
        <v>2036</v>
      </c>
      <c r="D23" s="96">
        <v>158</v>
      </c>
      <c r="E23" s="94">
        <f t="shared" si="1"/>
        <v>12.886075949367088</v>
      </c>
      <c r="F23" s="18">
        <f t="shared" si="2"/>
        <v>1986.3152955524147</v>
      </c>
      <c r="G23" s="18">
        <f t="shared" si="3"/>
        <v>186.06252159784151</v>
      </c>
      <c r="H23" s="1">
        <f t="shared" si="4"/>
        <v>10.67552604626991</v>
      </c>
    </row>
    <row r="24" spans="1:8" s="95" customFormat="1" x14ac:dyDescent="0.15">
      <c r="A24" s="96">
        <v>21</v>
      </c>
      <c r="B24" s="96">
        <v>67138</v>
      </c>
      <c r="C24" s="96">
        <v>1796</v>
      </c>
      <c r="D24" s="96">
        <v>166</v>
      </c>
      <c r="E24" s="94">
        <f t="shared" si="1"/>
        <v>10.819277108433734</v>
      </c>
      <c r="F24" s="18">
        <f t="shared" si="2"/>
        <v>1926.6184004870263</v>
      </c>
      <c r="G24" s="18">
        <f t="shared" si="3"/>
        <v>176.244104043427</v>
      </c>
      <c r="H24" s="1">
        <f t="shared" si="4"/>
        <v>10.931533913964591</v>
      </c>
    </row>
    <row r="25" spans="1:8" x14ac:dyDescent="0.15">
      <c r="A25" s="96">
        <v>22</v>
      </c>
      <c r="B25" s="96">
        <v>70824</v>
      </c>
      <c r="C25" s="96">
        <v>2403</v>
      </c>
      <c r="D25" s="96">
        <v>150</v>
      </c>
      <c r="E25" s="94">
        <f t="shared" si="1"/>
        <v>16.02</v>
      </c>
      <c r="F25" s="18">
        <f t="shared" si="2"/>
        <v>1884.5602145805499</v>
      </c>
      <c r="G25" s="18">
        <f t="shared" si="3"/>
        <v>169.46683143788664</v>
      </c>
      <c r="H25" s="1">
        <f t="shared" si="4"/>
        <v>11.120525465605835</v>
      </c>
    </row>
    <row r="26" spans="1:8" x14ac:dyDescent="0.15">
      <c r="A26" s="96">
        <v>23</v>
      </c>
      <c r="B26" s="96">
        <v>72036</v>
      </c>
      <c r="C26" s="96">
        <v>1911</v>
      </c>
      <c r="D26" s="96">
        <v>165</v>
      </c>
      <c r="E26" s="94">
        <f t="shared" si="1"/>
        <v>11.581818181818182</v>
      </c>
      <c r="F26" s="18">
        <f t="shared" si="2"/>
        <v>1870.9325581068761</v>
      </c>
      <c r="G26" s="18">
        <f t="shared" si="3"/>
        <v>167.29581720521935</v>
      </c>
      <c r="H26" s="1">
        <f t="shared" si="4"/>
        <v>11.18337917445856</v>
      </c>
    </row>
    <row r="27" spans="1:8" x14ac:dyDescent="0.15">
      <c r="A27" s="96">
        <v>24</v>
      </c>
      <c r="B27" s="96">
        <v>77136</v>
      </c>
      <c r="C27" s="96">
        <v>1709</v>
      </c>
      <c r="D27" s="96">
        <v>140</v>
      </c>
      <c r="E27" s="94">
        <f t="shared" si="1"/>
        <v>12.207142857142857</v>
      </c>
      <c r="F27" s="18">
        <f t="shared" si="2"/>
        <v>1814.6599205794432</v>
      </c>
      <c r="G27" s="18">
        <f t="shared" si="3"/>
        <v>158.46096521959549</v>
      </c>
      <c r="H27" s="1">
        <f t="shared" si="4"/>
        <v>11.451778790219308</v>
      </c>
    </row>
    <row r="28" spans="1:8" x14ac:dyDescent="0.15">
      <c r="A28" s="96">
        <v>25</v>
      </c>
      <c r="B28" s="96">
        <v>82031</v>
      </c>
      <c r="C28" s="96">
        <v>1794</v>
      </c>
      <c r="D28" s="96">
        <v>145</v>
      </c>
      <c r="E28" s="94">
        <f t="shared" si="1"/>
        <v>12.372413793103448</v>
      </c>
      <c r="F28" s="18">
        <f t="shared" si="2"/>
        <v>1762.2417168481838</v>
      </c>
      <c r="G28" s="18">
        <f t="shared" si="3"/>
        <v>150.42036661699805</v>
      </c>
      <c r="H28" s="1">
        <f t="shared" si="4"/>
        <v>11.715446229001838</v>
      </c>
    </row>
    <row r="29" spans="1:8" x14ac:dyDescent="0.15">
      <c r="A29" s="96">
        <v>26</v>
      </c>
      <c r="B29" s="96">
        <v>87160</v>
      </c>
      <c r="C29" s="96">
        <v>1762</v>
      </c>
      <c r="D29" s="96">
        <v>135</v>
      </c>
      <c r="E29" s="94">
        <f t="shared" si="1"/>
        <v>13.051851851851852</v>
      </c>
      <c r="F29" s="18">
        <f t="shared" si="2"/>
        <v>1708.9414204996783</v>
      </c>
      <c r="G29" s="18">
        <f t="shared" si="3"/>
        <v>142.43275433091682</v>
      </c>
      <c r="H29" s="1">
        <f t="shared" si="4"/>
        <v>11.998233331423622</v>
      </c>
    </row>
    <row r="30" spans="1:8" x14ac:dyDescent="0.15">
      <c r="A30" s="96">
        <v>27</v>
      </c>
      <c r="B30" s="96">
        <v>92576</v>
      </c>
      <c r="C30" s="96">
        <v>1899</v>
      </c>
      <c r="D30" s="96">
        <v>147</v>
      </c>
      <c r="E30" s="94">
        <f t="shared" si="1"/>
        <v>12.918367346938776</v>
      </c>
      <c r="F30" s="18">
        <f t="shared" si="2"/>
        <v>1654.4075828384441</v>
      </c>
      <c r="G30" s="18">
        <f t="shared" si="3"/>
        <v>134.45814588730019</v>
      </c>
      <c r="H30" s="1">
        <f t="shared" si="4"/>
        <v>12.304257000725947</v>
      </c>
    </row>
    <row r="31" spans="1:8" x14ac:dyDescent="0.15">
      <c r="A31" s="96">
        <v>28</v>
      </c>
      <c r="B31" s="96">
        <v>97361</v>
      </c>
      <c r="C31" s="96">
        <v>1408</v>
      </c>
      <c r="D31" s="96">
        <v>130</v>
      </c>
      <c r="E31" s="94">
        <f t="shared" si="1"/>
        <v>10.830769230769231</v>
      </c>
      <c r="F31" s="18">
        <f t="shared" si="2"/>
        <v>1607.6770228532196</v>
      </c>
      <c r="G31" s="18">
        <f t="shared" si="3"/>
        <v>127.78494225886648</v>
      </c>
      <c r="H31" s="1">
        <f t="shared" si="4"/>
        <v>12.581114757608848</v>
      </c>
    </row>
    <row r="32" spans="1:8" x14ac:dyDescent="0.15">
      <c r="A32" s="96">
        <v>29</v>
      </c>
      <c r="B32" s="96">
        <v>102571</v>
      </c>
      <c r="C32" s="96">
        <v>1783</v>
      </c>
      <c r="D32" s="96">
        <v>144</v>
      </c>
      <c r="E32" s="94">
        <f t="shared" si="1"/>
        <v>12.381944444444445</v>
      </c>
      <c r="F32" s="18">
        <f t="shared" si="2"/>
        <v>1558.295645941359</v>
      </c>
      <c r="G32" s="18">
        <f t="shared" si="3"/>
        <v>120.89509431188878</v>
      </c>
      <c r="H32" s="1">
        <f t="shared" si="4"/>
        <v>12.889651600926182</v>
      </c>
    </row>
    <row r="33" spans="1:8" x14ac:dyDescent="0.15">
      <c r="A33" s="96">
        <v>30</v>
      </c>
      <c r="B33" s="96">
        <v>115927</v>
      </c>
      <c r="C33" s="96">
        <v>1808</v>
      </c>
      <c r="D33" s="96">
        <v>129</v>
      </c>
      <c r="E33" s="94">
        <f t="shared" si="1"/>
        <v>14.015503875968992</v>
      </c>
      <c r="F33" s="18">
        <f t="shared" ref="F33:F34" si="5">$K$5*EXP(-B33/$K$6)</f>
        <v>1438.5226384910106</v>
      </c>
      <c r="G33" s="18">
        <f t="shared" ref="G33:G34" si="6">$O$5*EXP(-B33/$O$6)</f>
        <v>104.88222710302972</v>
      </c>
      <c r="H33" s="1">
        <f t="shared" ref="H33:H34" si="7">F33/G33</f>
        <v>13.715599660921542</v>
      </c>
    </row>
    <row r="34" spans="1:8" x14ac:dyDescent="0.15">
      <c r="A34" s="96">
        <v>31</v>
      </c>
      <c r="B34" s="96">
        <v>170869</v>
      </c>
      <c r="C34" s="96">
        <v>778</v>
      </c>
      <c r="D34" s="96">
        <v>60</v>
      </c>
      <c r="E34" s="94">
        <f t="shared" si="1"/>
        <v>12.966666666666667</v>
      </c>
      <c r="F34" s="18">
        <f t="shared" si="5"/>
        <v>1035.228970179943</v>
      </c>
      <c r="G34" s="18">
        <f t="shared" si="6"/>
        <v>58.460347991091005</v>
      </c>
      <c r="H34" s="1">
        <f t="shared" si="7"/>
        <v>17.708224561675642</v>
      </c>
    </row>
    <row r="35" spans="1:8" x14ac:dyDescent="0.15">
      <c r="D35" s="2" t="s">
        <v>17</v>
      </c>
      <c r="E35" s="91">
        <f>AVERAGE(E4:E34)</f>
        <v>10.545583637487033</v>
      </c>
      <c r="G35" s="2" t="s">
        <v>17</v>
      </c>
      <c r="H35" s="24">
        <f>AVERAGE(H4:H34)</f>
        <v>10.324497149056223</v>
      </c>
    </row>
    <row r="36" spans="1:8" x14ac:dyDescent="0.15">
      <c r="H36" s="24"/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30"/>
  <dimension ref="A1:R87"/>
  <sheetViews>
    <sheetView topLeftCell="F13" workbookViewId="0">
      <selection activeCell="R35" sqref="R35"/>
    </sheetView>
  </sheetViews>
  <sheetFormatPr baseColWidth="10" defaultColWidth="8.83203125" defaultRowHeight="14" x14ac:dyDescent="0.15"/>
  <cols>
    <col min="1" max="1" width="5.83203125" style="25" customWidth="1"/>
    <col min="2" max="2" width="12" style="25" customWidth="1"/>
    <col min="3" max="3" width="8.83203125" style="25"/>
    <col min="4" max="4" width="10.83203125" style="25" customWidth="1"/>
    <col min="5" max="5" width="10.5" style="25" customWidth="1"/>
    <col min="6" max="6" width="8.83203125" style="25"/>
    <col min="7" max="7" width="11.1640625" style="25" customWidth="1"/>
    <col min="8" max="8" width="11.5" style="25" customWidth="1"/>
    <col min="9" max="16384" width="8.83203125" style="25"/>
  </cols>
  <sheetData>
    <row r="1" spans="1:18" x14ac:dyDescent="0.15">
      <c r="A1" s="2" t="s">
        <v>33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24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25">
        <v>1</v>
      </c>
      <c r="B4" s="25">
        <v>0</v>
      </c>
      <c r="F4" s="18">
        <f>$K$5*EXP(-B4/$K$6)</f>
        <v>1700</v>
      </c>
      <c r="G4" s="18">
        <f>$O$5*EXP(-B4/$O$6)</f>
        <v>550</v>
      </c>
      <c r="H4" s="1">
        <f>F4/G4</f>
        <v>3.0909090909090908</v>
      </c>
      <c r="J4" s="25" t="s">
        <v>4</v>
      </c>
    </row>
    <row r="5" spans="1:18" x14ac:dyDescent="0.15">
      <c r="A5" s="25">
        <v>2</v>
      </c>
      <c r="B5" s="25">
        <v>1000</v>
      </c>
      <c r="D5" s="25">
        <v>432</v>
      </c>
      <c r="E5" s="1">
        <v>3</v>
      </c>
      <c r="F5" s="18">
        <f t="shared" ref="F5:F24" si="0">$K$5*EXP(-B5/$K$6)</f>
        <v>1666.6022636692057</v>
      </c>
      <c r="G5" s="18">
        <f t="shared" ref="G5:G24" si="1">$O$5*EXP(-B5/$O$6)</f>
        <v>520.27770789872102</v>
      </c>
      <c r="H5" s="1">
        <f t="shared" ref="H5:H68" si="2">F5/G5</f>
        <v>3.2032936225544226</v>
      </c>
      <c r="J5" s="19" t="s">
        <v>5</v>
      </c>
      <c r="K5" s="19">
        <v>1700</v>
      </c>
      <c r="L5" s="19" t="s">
        <v>6</v>
      </c>
      <c r="M5" s="3">
        <f>LN(K5/K7)/(-1/K8+1/K6)</f>
        <v>20000.954102150696</v>
      </c>
      <c r="N5" s="19" t="s">
        <v>7</v>
      </c>
      <c r="O5" s="19">
        <v>550</v>
      </c>
      <c r="P5" s="19" t="s">
        <v>6</v>
      </c>
      <c r="Q5" s="3">
        <f>LN(O5/O7)/(-1/O8+1/O6)</f>
        <v>19999.815333204802</v>
      </c>
    </row>
    <row r="6" spans="1:18" x14ac:dyDescent="0.15">
      <c r="A6" s="25">
        <v>3</v>
      </c>
      <c r="B6" s="30">
        <v>2000</v>
      </c>
      <c r="C6" s="25">
        <v>1708</v>
      </c>
      <c r="D6" s="25">
        <v>436</v>
      </c>
      <c r="E6" s="1">
        <f>C6/D6</f>
        <v>3.9174311926605503</v>
      </c>
      <c r="F6" s="18">
        <f t="shared" si="0"/>
        <v>1633.8606501572474</v>
      </c>
      <c r="G6" s="18">
        <f t="shared" si="1"/>
        <v>492.16162424790338</v>
      </c>
      <c r="H6" s="1">
        <f t="shared" si="2"/>
        <v>3.3197644222140053</v>
      </c>
      <c r="J6" s="20" t="s">
        <v>8</v>
      </c>
      <c r="K6" s="20">
        <v>50400</v>
      </c>
      <c r="L6" s="20"/>
      <c r="M6" s="20"/>
      <c r="N6" s="20" t="s">
        <v>9</v>
      </c>
      <c r="O6" s="20">
        <v>18000</v>
      </c>
      <c r="P6" s="20"/>
      <c r="Q6" s="20"/>
      <c r="R6" s="25">
        <f>1/0.00001</f>
        <v>99999.999999999985</v>
      </c>
    </row>
    <row r="7" spans="1:18" x14ac:dyDescent="0.15">
      <c r="A7" s="25">
        <v>4</v>
      </c>
      <c r="B7" s="25">
        <v>3000</v>
      </c>
      <c r="D7" s="25">
        <v>440</v>
      </c>
      <c r="E7" s="1">
        <v>4.9000000000000004</v>
      </c>
      <c r="F7" s="18">
        <f t="shared" si="0"/>
        <v>1601.7622694541815</v>
      </c>
      <c r="G7" s="18">
        <f t="shared" si="1"/>
        <v>465.56494868983776</v>
      </c>
      <c r="H7" s="1">
        <f t="shared" si="2"/>
        <v>3.4404700653727378</v>
      </c>
      <c r="J7" s="20" t="s">
        <v>10</v>
      </c>
      <c r="K7" s="20">
        <v>1360.3</v>
      </c>
      <c r="L7" s="20"/>
      <c r="M7" s="20"/>
      <c r="N7" s="20" t="s">
        <v>11</v>
      </c>
      <c r="O7" s="20">
        <v>215.45</v>
      </c>
      <c r="P7" s="20"/>
      <c r="Q7" s="20"/>
      <c r="R7" s="25">
        <f>1/0.000007</f>
        <v>142857.14285714287</v>
      </c>
    </row>
    <row r="8" spans="1:18" ht="15" thickBot="1" x14ac:dyDescent="0.2">
      <c r="A8" s="25">
        <v>5</v>
      </c>
      <c r="B8" s="30">
        <v>4000</v>
      </c>
      <c r="D8" s="25">
        <v>512</v>
      </c>
      <c r="E8" s="1"/>
      <c r="F8" s="18">
        <f t="shared" si="0"/>
        <v>1570.2944847836843</v>
      </c>
      <c r="G8" s="18">
        <f t="shared" si="1"/>
        <v>440.40557160424441</v>
      </c>
      <c r="H8" s="1">
        <f t="shared" si="2"/>
        <v>3.5655645296757879</v>
      </c>
      <c r="J8" s="21" t="s">
        <v>12</v>
      </c>
      <c r="K8" s="21">
        <v>115000</v>
      </c>
      <c r="L8" s="21"/>
      <c r="M8" s="21"/>
      <c r="N8" s="21" t="s">
        <v>13</v>
      </c>
      <c r="O8" s="21">
        <v>115000</v>
      </c>
      <c r="P8" s="21"/>
      <c r="Q8" s="21"/>
    </row>
    <row r="9" spans="1:18" x14ac:dyDescent="0.15">
      <c r="A9" s="25">
        <v>6</v>
      </c>
      <c r="B9" s="25">
        <v>5000</v>
      </c>
      <c r="D9" s="25">
        <v>492</v>
      </c>
      <c r="E9" s="1"/>
      <c r="F9" s="18">
        <f t="shared" si="0"/>
        <v>1539.4449076280923</v>
      </c>
      <c r="G9" s="18">
        <f t="shared" si="1"/>
        <v>416.60582061833156</v>
      </c>
      <c r="H9" s="1">
        <f t="shared" si="2"/>
        <v>3.6952073913495229</v>
      </c>
    </row>
    <row r="10" spans="1:18" ht="15" thickBot="1" x14ac:dyDescent="0.2">
      <c r="A10" s="25">
        <v>7</v>
      </c>
      <c r="B10" s="30">
        <v>6000</v>
      </c>
      <c r="D10" s="25">
        <v>520</v>
      </c>
      <c r="E10" s="1">
        <v>4.9000000000000004</v>
      </c>
      <c r="F10" s="18">
        <f t="shared" si="0"/>
        <v>1509.2013928511824</v>
      </c>
      <c r="G10" s="18">
        <f t="shared" si="1"/>
        <v>394.09222081558408</v>
      </c>
      <c r="H10" s="1">
        <f t="shared" si="2"/>
        <v>3.8295640287642594</v>
      </c>
      <c r="J10" s="25" t="s">
        <v>14</v>
      </c>
    </row>
    <row r="11" spans="1:18" ht="18" x14ac:dyDescent="0.25">
      <c r="A11" s="25">
        <v>8</v>
      </c>
      <c r="B11" s="25">
        <v>7000</v>
      </c>
      <c r="C11" s="25">
        <v>1493</v>
      </c>
      <c r="D11" s="25">
        <v>360</v>
      </c>
      <c r="E11" s="1">
        <f>C11/D11</f>
        <v>4.1472222222222221</v>
      </c>
      <c r="F11" s="18">
        <f t="shared" si="0"/>
        <v>1479.5520339167638</v>
      </c>
      <c r="G11" s="18">
        <f t="shared" si="1"/>
        <v>372.79526790299764</v>
      </c>
      <c r="H11" s="1">
        <f t="shared" si="2"/>
        <v>3.9688058333984735</v>
      </c>
      <c r="J11" s="4" t="s">
        <v>18</v>
      </c>
      <c r="K11" s="5">
        <f>K5</f>
        <v>1700</v>
      </c>
      <c r="L11" s="6" t="s">
        <v>6</v>
      </c>
      <c r="M11" s="3">
        <f>M5</f>
        <v>20000.954102150696</v>
      </c>
      <c r="N11" s="7" t="s">
        <v>7</v>
      </c>
      <c r="O11" s="5">
        <f>O5</f>
        <v>550</v>
      </c>
      <c r="P11" s="6" t="s">
        <v>6</v>
      </c>
      <c r="Q11" s="3">
        <f>Q5</f>
        <v>19999.815333204802</v>
      </c>
    </row>
    <row r="12" spans="1:18" ht="18" x14ac:dyDescent="0.25">
      <c r="A12" s="25">
        <v>9</v>
      </c>
      <c r="B12" s="30">
        <v>8000</v>
      </c>
      <c r="D12" s="25">
        <v>248</v>
      </c>
      <c r="E12" s="1">
        <v>5.8</v>
      </c>
      <c r="F12" s="18">
        <f t="shared" si="0"/>
        <v>1450.4851582012095</v>
      </c>
      <c r="G12" s="18">
        <f t="shared" si="1"/>
        <v>352.64921363647505</v>
      </c>
      <c r="H12" s="1">
        <f t="shared" si="2"/>
        <v>4.1131104284736271</v>
      </c>
      <c r="J12" s="8" t="s">
        <v>19</v>
      </c>
      <c r="K12" s="9">
        <f>K6</f>
        <v>50400</v>
      </c>
      <c r="L12" s="10"/>
      <c r="M12" s="11"/>
      <c r="N12" s="12" t="s">
        <v>9</v>
      </c>
      <c r="O12" s="9">
        <f>O6</f>
        <v>18000</v>
      </c>
      <c r="P12" s="10"/>
      <c r="Q12" s="11"/>
    </row>
    <row r="13" spans="1:18" ht="18" x14ac:dyDescent="0.25">
      <c r="A13" s="25">
        <v>10</v>
      </c>
      <c r="B13" s="25">
        <v>9000</v>
      </c>
      <c r="D13" s="25">
        <v>360</v>
      </c>
      <c r="E13" s="1"/>
      <c r="F13" s="18">
        <f t="shared" si="0"/>
        <v>1421.9893223980716</v>
      </c>
      <c r="G13" s="18">
        <f t="shared" si="1"/>
        <v>333.5918628419484</v>
      </c>
      <c r="H13" s="1">
        <f t="shared" si="2"/>
        <v>4.2626618955384776</v>
      </c>
      <c r="J13" s="8" t="s">
        <v>20</v>
      </c>
      <c r="K13" s="9">
        <f>K11*EXP(-M11/K12)</f>
        <v>1143.1457861744727</v>
      </c>
      <c r="L13" s="13"/>
      <c r="M13" s="14"/>
      <c r="N13" s="12" t="s">
        <v>11</v>
      </c>
      <c r="O13" s="9">
        <f>O11*EXP(-Q11/O12)</f>
        <v>181.0580008070838</v>
      </c>
      <c r="P13" s="13"/>
      <c r="Q13" s="14"/>
    </row>
    <row r="14" spans="1:18" ht="19" thickBot="1" x14ac:dyDescent="0.3">
      <c r="A14" s="25">
        <v>11</v>
      </c>
      <c r="B14" s="30">
        <v>10000</v>
      </c>
      <c r="D14" s="25">
        <v>240</v>
      </c>
      <c r="E14" s="1">
        <v>4.4000000000000004</v>
      </c>
      <c r="F14" s="18">
        <f t="shared" si="0"/>
        <v>1394.0533080129801</v>
      </c>
      <c r="G14" s="18">
        <f t="shared" si="1"/>
        <v>315.56438140558799</v>
      </c>
      <c r="H14" s="1">
        <f t="shared" si="2"/>
        <v>4.4176510092919328</v>
      </c>
      <c r="J14" s="15" t="s">
        <v>21</v>
      </c>
      <c r="K14" s="16">
        <f>K8</f>
        <v>115000</v>
      </c>
      <c r="L14" s="16"/>
      <c r="M14" s="16"/>
      <c r="N14" s="17" t="s">
        <v>13</v>
      </c>
      <c r="O14" s="16">
        <f>O8</f>
        <v>115000</v>
      </c>
      <c r="P14" s="15"/>
      <c r="Q14" s="15"/>
    </row>
    <row r="15" spans="1:18" x14ac:dyDescent="0.15">
      <c r="A15" s="25">
        <v>12</v>
      </c>
      <c r="B15" s="25">
        <v>11000</v>
      </c>
      <c r="C15" s="25">
        <v>1337</v>
      </c>
      <c r="D15" s="25">
        <v>360</v>
      </c>
      <c r="E15" s="1">
        <f>C15/D15</f>
        <v>3.713888888888889</v>
      </c>
      <c r="F15" s="18">
        <f t="shared" si="0"/>
        <v>1366.6661169470451</v>
      </c>
      <c r="G15" s="18">
        <f t="shared" si="1"/>
        <v>298.51111464032203</v>
      </c>
      <c r="H15" s="1">
        <f t="shared" si="2"/>
        <v>4.5782754809439838</v>
      </c>
    </row>
    <row r="16" spans="1:18" x14ac:dyDescent="0.15">
      <c r="A16" s="25">
        <v>13</v>
      </c>
      <c r="B16" s="30">
        <v>12000</v>
      </c>
      <c r="D16" s="25">
        <v>240</v>
      </c>
      <c r="E16" s="1"/>
      <c r="F16" s="18">
        <f t="shared" si="0"/>
        <v>1339.8169671670287</v>
      </c>
      <c r="G16" s="18">
        <f t="shared" si="1"/>
        <v>282.37941546792558</v>
      </c>
      <c r="H16" s="1">
        <f t="shared" si="2"/>
        <v>4.7447402104251948</v>
      </c>
      <c r="J16" s="26"/>
      <c r="K16" s="27"/>
      <c r="L16" s="27"/>
      <c r="M16" s="27"/>
      <c r="N16" s="28"/>
      <c r="O16" s="27"/>
      <c r="P16" s="26"/>
      <c r="Q16" s="26"/>
    </row>
    <row r="17" spans="1:17" x14ac:dyDescent="0.15">
      <c r="A17" s="25">
        <v>14</v>
      </c>
      <c r="B17" s="25">
        <v>13000</v>
      </c>
      <c r="D17" s="25">
        <v>320</v>
      </c>
      <c r="E17" s="1">
        <v>3.9</v>
      </c>
      <c r="F17" s="18">
        <f t="shared" si="0"/>
        <v>1313.4952884605764</v>
      </c>
      <c r="G17" s="18">
        <f t="shared" si="1"/>
        <v>267.11948188624183</v>
      </c>
      <c r="H17" s="1">
        <f t="shared" si="2"/>
        <v>4.9172575477664138</v>
      </c>
      <c r="J17" s="26"/>
      <c r="K17" s="27"/>
      <c r="L17" s="27"/>
      <c r="M17" s="27"/>
      <c r="N17" s="28"/>
      <c r="O17" s="27"/>
      <c r="P17" s="26"/>
      <c r="Q17" s="26"/>
    </row>
    <row r="18" spans="1:17" x14ac:dyDescent="0.15">
      <c r="A18" s="25">
        <v>15</v>
      </c>
      <c r="B18" s="30">
        <v>14000</v>
      </c>
      <c r="D18" s="25">
        <v>216</v>
      </c>
      <c r="E18" s="1">
        <v>5</v>
      </c>
      <c r="F18" s="18">
        <f t="shared" si="0"/>
        <v>1287.690718274843</v>
      </c>
      <c r="G18" s="18">
        <f t="shared" si="1"/>
        <v>252.68420321975964</v>
      </c>
      <c r="H18" s="1">
        <f t="shared" si="2"/>
        <v>5.0960475639822143</v>
      </c>
      <c r="J18" s="26"/>
      <c r="K18" s="27"/>
      <c r="L18" s="27"/>
      <c r="M18" s="27"/>
      <c r="N18" s="28"/>
      <c r="O18" s="27"/>
      <c r="P18" s="26"/>
      <c r="Q18" s="26"/>
    </row>
    <row r="19" spans="1:17" x14ac:dyDescent="0.15">
      <c r="A19" s="25">
        <v>16</v>
      </c>
      <c r="B19" s="25">
        <v>15000</v>
      </c>
      <c r="C19" s="25">
        <v>1268</v>
      </c>
      <c r="D19" s="25">
        <v>240</v>
      </c>
      <c r="E19" s="1">
        <f>C19/D19</f>
        <v>5.2833333333333332</v>
      </c>
      <c r="F19" s="18">
        <f t="shared" si="0"/>
        <v>1262.3930976368697</v>
      </c>
      <c r="G19" s="18">
        <f t="shared" si="1"/>
        <v>239.02901467889302</v>
      </c>
      <c r="H19" s="1">
        <f t="shared" si="2"/>
        <v>5.2813383318035436</v>
      </c>
      <c r="J19" s="26"/>
      <c r="K19" s="27"/>
      <c r="L19" s="27"/>
      <c r="M19" s="27"/>
      <c r="N19" s="28"/>
      <c r="O19" s="27"/>
      <c r="P19" s="26"/>
      <c r="Q19" s="26"/>
    </row>
    <row r="20" spans="1:17" x14ac:dyDescent="0.15">
      <c r="A20" s="25">
        <v>17</v>
      </c>
      <c r="B20" s="30">
        <v>16000</v>
      </c>
      <c r="D20" s="25">
        <v>224</v>
      </c>
      <c r="E20" s="1"/>
      <c r="F20" s="18">
        <f t="shared" si="0"/>
        <v>1237.5924671541104</v>
      </c>
      <c r="G20" s="18">
        <f t="shared" si="1"/>
        <v>226.11175977895309</v>
      </c>
      <c r="H20" s="1">
        <f t="shared" si="2"/>
        <v>5.4733662166177517</v>
      </c>
      <c r="J20" s="26"/>
      <c r="K20" s="27"/>
      <c r="L20" s="27"/>
      <c r="M20" s="27"/>
      <c r="N20" s="28"/>
      <c r="O20" s="27"/>
      <c r="P20" s="26"/>
      <c r="Q20" s="26"/>
    </row>
    <row r="21" spans="1:17" x14ac:dyDescent="0.15">
      <c r="A21" s="25">
        <v>18</v>
      </c>
      <c r="B21" s="25">
        <v>17000</v>
      </c>
      <c r="D21" s="25">
        <v>180</v>
      </c>
      <c r="E21" s="1">
        <v>10.1</v>
      </c>
      <c r="F21" s="18">
        <f t="shared" si="0"/>
        <v>1213.2790630935278</v>
      </c>
      <c r="G21" s="18">
        <f t="shared" si="1"/>
        <v>213.89256019407262</v>
      </c>
      <c r="H21" s="1">
        <f t="shared" si="2"/>
        <v>5.6723761779870934</v>
      </c>
      <c r="J21" s="26"/>
      <c r="K21" s="27"/>
      <c r="L21" s="27"/>
      <c r="M21" s="27"/>
      <c r="N21" s="28"/>
      <c r="O21" s="27"/>
      <c r="P21" s="26"/>
      <c r="Q21" s="26"/>
    </row>
    <row r="22" spans="1:17" x14ac:dyDescent="0.15">
      <c r="A22" s="25">
        <v>19</v>
      </c>
      <c r="B22" s="30">
        <v>18000</v>
      </c>
      <c r="C22" s="25">
        <v>1181</v>
      </c>
      <c r="D22" s="25">
        <v>160</v>
      </c>
      <c r="E22" s="1">
        <f>C22/D22</f>
        <v>7.3812499999999996</v>
      </c>
      <c r="F22" s="18">
        <f t="shared" si="0"/>
        <v>1189.4433135377217</v>
      </c>
      <c r="G22" s="18">
        <f t="shared" si="1"/>
        <v>202.33369264429328</v>
      </c>
      <c r="H22" s="1">
        <f t="shared" si="2"/>
        <v>5.8786220821303701</v>
      </c>
      <c r="J22" s="26"/>
      <c r="K22" s="27"/>
      <c r="L22" s="27"/>
      <c r="M22" s="27"/>
      <c r="N22" s="28"/>
      <c r="O22" s="27"/>
      <c r="P22" s="26"/>
      <c r="Q22" s="26"/>
    </row>
    <row r="23" spans="1:17" x14ac:dyDescent="0.15">
      <c r="A23" s="25">
        <v>20</v>
      </c>
      <c r="B23" s="25">
        <v>19000</v>
      </c>
      <c r="D23" s="25">
        <v>164</v>
      </c>
      <c r="E23" s="1"/>
      <c r="F23" s="18">
        <f t="shared" si="0"/>
        <v>1166.0758346165692</v>
      </c>
      <c r="G23" s="18">
        <f t="shared" si="1"/>
        <v>191.39947243574039</v>
      </c>
      <c r="H23" s="1">
        <f t="shared" si="2"/>
        <v>6.0923670257662925</v>
      </c>
      <c r="J23" s="26"/>
      <c r="K23" s="27"/>
      <c r="L23" s="27"/>
      <c r="M23" s="27"/>
      <c r="N23" s="28"/>
      <c r="O23" s="27"/>
      <c r="P23" s="26"/>
      <c r="Q23" s="26"/>
    </row>
    <row r="24" spans="1:17" x14ac:dyDescent="0.15">
      <c r="A24" s="25" t="s">
        <v>15</v>
      </c>
      <c r="B24" s="30">
        <v>20000</v>
      </c>
      <c r="E24" s="1"/>
      <c r="F24" s="18">
        <f t="shared" si="0"/>
        <v>1143.1674268129013</v>
      </c>
      <c r="G24" s="18">
        <f t="shared" si="1"/>
        <v>181.05614329434806</v>
      </c>
      <c r="H24" s="1">
        <f t="shared" si="2"/>
        <v>6.3138836717317117</v>
      </c>
      <c r="J24" s="26"/>
      <c r="K24" s="27"/>
      <c r="L24" s="27"/>
      <c r="M24" s="27"/>
      <c r="N24" s="28"/>
      <c r="O24" s="27"/>
      <c r="P24" s="26"/>
      <c r="Q24" s="26"/>
    </row>
    <row r="25" spans="1:17" x14ac:dyDescent="0.15">
      <c r="A25" s="25">
        <v>21</v>
      </c>
      <c r="B25" s="30">
        <v>20000</v>
      </c>
      <c r="D25" s="25">
        <v>236</v>
      </c>
      <c r="E25" s="1"/>
      <c r="F25" s="18">
        <f t="shared" ref="F25:F84" si="3">$K$7*EXP(-B25/$K$8)</f>
        <v>1143.1552703690604</v>
      </c>
      <c r="G25" s="18">
        <f t="shared" ref="G25:G84" si="4">$O$7*EXP(-B25/$O$8)</f>
        <v>181.05771006470195</v>
      </c>
      <c r="H25" s="1">
        <f t="shared" si="2"/>
        <v>6.3137618937108382</v>
      </c>
      <c r="J25" s="26"/>
      <c r="K25" s="27"/>
      <c r="L25" s="27"/>
      <c r="M25" s="27"/>
      <c r="N25" s="28"/>
      <c r="O25" s="27"/>
      <c r="P25" s="26"/>
      <c r="Q25" s="26"/>
    </row>
    <row r="26" spans="1:17" x14ac:dyDescent="0.15">
      <c r="A26" s="25">
        <v>22</v>
      </c>
      <c r="B26" s="25">
        <v>21000</v>
      </c>
      <c r="D26" s="25">
        <v>204</v>
      </c>
      <c r="E26" s="1">
        <v>5.8</v>
      </c>
      <c r="F26" s="18">
        <f t="shared" si="3"/>
        <v>1133.2578842360808</v>
      </c>
      <c r="G26" s="18">
        <f t="shared" si="4"/>
        <v>179.49012067827948</v>
      </c>
      <c r="H26" s="1">
        <f t="shared" si="2"/>
        <v>6.3137618937108391</v>
      </c>
      <c r="J26" s="26"/>
      <c r="K26" s="27"/>
      <c r="L26" s="27"/>
      <c r="M26" s="27"/>
      <c r="N26" s="28"/>
      <c r="O26" s="27"/>
      <c r="P26" s="26"/>
      <c r="Q26" s="26"/>
    </row>
    <row r="27" spans="1:17" x14ac:dyDescent="0.15">
      <c r="A27" s="25">
        <v>23</v>
      </c>
      <c r="B27" s="30">
        <v>22000</v>
      </c>
      <c r="D27" s="25">
        <v>144</v>
      </c>
      <c r="E27" s="1">
        <v>7.5</v>
      </c>
      <c r="F27" s="18">
        <f t="shared" si="3"/>
        <v>1123.4461892203135</v>
      </c>
      <c r="G27" s="18">
        <f t="shared" si="4"/>
        <v>177.93610340918661</v>
      </c>
      <c r="H27" s="1">
        <f t="shared" si="2"/>
        <v>6.3137618937108373</v>
      </c>
      <c r="J27" s="26"/>
      <c r="K27" s="27"/>
      <c r="L27" s="27"/>
      <c r="M27" s="27"/>
      <c r="N27" s="28"/>
      <c r="O27" s="27"/>
      <c r="P27" s="26"/>
      <c r="Q27" s="26"/>
    </row>
    <row r="28" spans="1:17" x14ac:dyDescent="0.15">
      <c r="A28" s="25">
        <v>24</v>
      </c>
      <c r="B28" s="25">
        <v>23000</v>
      </c>
      <c r="D28" s="25">
        <v>240</v>
      </c>
      <c r="E28" s="1"/>
      <c r="F28" s="18">
        <f t="shared" si="3"/>
        <v>1113.7194434119785</v>
      </c>
      <c r="G28" s="18">
        <f t="shared" si="4"/>
        <v>176.39554075065118</v>
      </c>
      <c r="H28" s="1">
        <f t="shared" si="2"/>
        <v>6.3137618937108373</v>
      </c>
      <c r="J28" s="26"/>
      <c r="K28" s="27"/>
      <c r="L28" s="27"/>
      <c r="M28" s="27"/>
      <c r="N28" s="28"/>
      <c r="O28" s="27"/>
      <c r="P28" s="26"/>
      <c r="Q28" s="26"/>
    </row>
    <row r="29" spans="1:17" x14ac:dyDescent="0.15">
      <c r="A29" s="25">
        <v>25</v>
      </c>
      <c r="B29" s="30">
        <v>24000</v>
      </c>
      <c r="D29" s="25">
        <v>220</v>
      </c>
      <c r="E29" s="1"/>
      <c r="F29" s="18">
        <f t="shared" si="3"/>
        <v>1104.0769113247172</v>
      </c>
      <c r="G29" s="18">
        <f t="shared" si="4"/>
        <v>174.8683162132694</v>
      </c>
      <c r="H29" s="1">
        <f t="shared" si="2"/>
        <v>6.3137618937108373</v>
      </c>
      <c r="J29" s="26"/>
      <c r="K29" s="27"/>
      <c r="L29" s="27"/>
      <c r="M29" s="27"/>
      <c r="N29" s="28"/>
      <c r="O29" s="27"/>
      <c r="P29" s="26"/>
      <c r="Q29" s="26"/>
    </row>
    <row r="30" spans="1:17" x14ac:dyDescent="0.15">
      <c r="A30" s="25">
        <v>26</v>
      </c>
      <c r="B30" s="25">
        <v>25000</v>
      </c>
      <c r="D30" s="25">
        <v>160</v>
      </c>
      <c r="E30" s="1"/>
      <c r="F30" s="18">
        <f t="shared" si="3"/>
        <v>1094.5178638399775</v>
      </c>
      <c r="G30" s="18">
        <f t="shared" si="4"/>
        <v>173.35431431619728</v>
      </c>
      <c r="H30" s="1">
        <f t="shared" si="2"/>
        <v>6.3137618937108382</v>
      </c>
      <c r="J30" s="26"/>
      <c r="K30" s="27"/>
      <c r="L30" s="27"/>
      <c r="M30" s="27"/>
      <c r="N30" s="28"/>
      <c r="O30" s="27"/>
      <c r="P30" s="26"/>
      <c r="Q30" s="26"/>
    </row>
    <row r="31" spans="1:17" x14ac:dyDescent="0.15">
      <c r="A31" s="25">
        <v>27</v>
      </c>
      <c r="B31" s="30">
        <v>26000</v>
      </c>
      <c r="D31" s="25">
        <v>200</v>
      </c>
      <c r="E31" s="1">
        <v>8.1</v>
      </c>
      <c r="F31" s="18">
        <f t="shared" si="3"/>
        <v>1085.0415781518827</v>
      </c>
      <c r="G31" s="18">
        <f t="shared" si="4"/>
        <v>171.85342057841885</v>
      </c>
      <c r="H31" s="1">
        <f t="shared" si="2"/>
        <v>6.3137618937108373</v>
      </c>
      <c r="J31" s="26"/>
      <c r="K31" s="27"/>
      <c r="L31" s="27"/>
      <c r="M31" s="27"/>
      <c r="N31" s="28"/>
      <c r="O31" s="27"/>
      <c r="P31" s="26"/>
      <c r="Q31" s="26"/>
    </row>
    <row r="32" spans="1:17" x14ac:dyDescent="0.15">
      <c r="A32" s="25">
        <v>28</v>
      </c>
      <c r="B32" s="25">
        <v>27000</v>
      </c>
      <c r="C32" s="25">
        <v>1092</v>
      </c>
      <c r="D32" s="25">
        <v>144</v>
      </c>
      <c r="E32" s="1">
        <f>C32/D32</f>
        <v>7.583333333333333</v>
      </c>
      <c r="F32" s="18">
        <f t="shared" si="3"/>
        <v>1075.6473377125767</v>
      </c>
      <c r="G32" s="18">
        <f t="shared" si="4"/>
        <v>170.36552151008942</v>
      </c>
      <c r="H32" s="1">
        <f t="shared" si="2"/>
        <v>6.3137618937108382</v>
      </c>
      <c r="J32" s="26"/>
      <c r="K32" s="27"/>
      <c r="L32" s="27"/>
      <c r="M32" s="27"/>
      <c r="N32" s="28"/>
      <c r="O32" s="27"/>
      <c r="P32" s="26"/>
      <c r="Q32" s="26"/>
    </row>
    <row r="33" spans="1:17" x14ac:dyDescent="0.15">
      <c r="A33" s="25">
        <v>29</v>
      </c>
      <c r="B33" s="30">
        <v>28000</v>
      </c>
      <c r="D33" s="25">
        <v>196</v>
      </c>
      <c r="E33" s="1"/>
      <c r="F33" s="18">
        <f t="shared" si="3"/>
        <v>1066.3344321780417</v>
      </c>
      <c r="G33" s="18">
        <f t="shared" si="4"/>
        <v>168.8905046039543</v>
      </c>
      <c r="H33" s="1">
        <f t="shared" si="2"/>
        <v>6.3137618937108391</v>
      </c>
      <c r="J33" s="26"/>
      <c r="K33" s="27"/>
      <c r="L33" s="27"/>
      <c r="M33" s="27"/>
      <c r="N33" s="28"/>
      <c r="O33" s="27"/>
      <c r="P33" s="26"/>
      <c r="Q33" s="26"/>
    </row>
    <row r="34" spans="1:17" x14ac:dyDescent="0.15">
      <c r="A34" s="25">
        <v>30</v>
      </c>
      <c r="B34" s="25">
        <v>29000</v>
      </c>
      <c r="D34" s="25">
        <v>196</v>
      </c>
      <c r="E34" s="1"/>
      <c r="F34" s="18">
        <f t="shared" si="3"/>
        <v>1057.1021573543858</v>
      </c>
      <c r="G34" s="18">
        <f t="shared" si="4"/>
        <v>167.42825832684144</v>
      </c>
      <c r="H34" s="1">
        <f t="shared" si="2"/>
        <v>6.3137618937108382</v>
      </c>
      <c r="J34" s="26"/>
      <c r="K34" s="27"/>
      <c r="L34" s="27"/>
      <c r="M34" s="27"/>
      <c r="N34" s="28"/>
      <c r="O34" s="27"/>
      <c r="P34" s="26"/>
      <c r="Q34" s="26"/>
    </row>
    <row r="35" spans="1:17" x14ac:dyDescent="0.15">
      <c r="A35" s="25">
        <v>31</v>
      </c>
      <c r="B35" s="30">
        <v>30000</v>
      </c>
      <c r="D35" s="25">
        <v>160</v>
      </c>
      <c r="E35" s="1">
        <v>9.6999999999999993</v>
      </c>
      <c r="F35" s="18">
        <f t="shared" si="3"/>
        <v>1047.949815144596</v>
      </c>
      <c r="G35" s="18">
        <f t="shared" si="4"/>
        <v>165.97867211122781</v>
      </c>
      <c r="H35" s="1">
        <f t="shared" si="2"/>
        <v>6.3137618937108382</v>
      </c>
      <c r="J35" s="26"/>
      <c r="K35" s="27"/>
      <c r="L35" s="27"/>
      <c r="M35" s="27"/>
      <c r="N35" s="28"/>
      <c r="O35" s="27"/>
      <c r="P35" s="26"/>
      <c r="Q35" s="26"/>
    </row>
    <row r="36" spans="1:17" x14ac:dyDescent="0.15">
      <c r="A36" s="25">
        <v>32</v>
      </c>
      <c r="B36" s="25">
        <v>31000</v>
      </c>
      <c r="D36" s="25">
        <v>144</v>
      </c>
      <c r="E36" s="1"/>
      <c r="F36" s="18">
        <f t="shared" si="3"/>
        <v>1038.8767134957513</v>
      </c>
      <c r="G36" s="18">
        <f t="shared" si="4"/>
        <v>164.5416363468791</v>
      </c>
      <c r="H36" s="1">
        <f t="shared" si="2"/>
        <v>6.3137618937108373</v>
      </c>
      <c r="J36" s="26"/>
      <c r="K36" s="27"/>
      <c r="L36" s="27"/>
      <c r="M36" s="27"/>
      <c r="N36" s="28"/>
      <c r="O36" s="27"/>
      <c r="P36" s="26"/>
      <c r="Q36" s="26"/>
    </row>
    <row r="37" spans="1:17" x14ac:dyDescent="0.15">
      <c r="A37" s="25">
        <v>33</v>
      </c>
      <c r="B37" s="30">
        <v>32000</v>
      </c>
      <c r="D37" s="25">
        <v>160</v>
      </c>
      <c r="E37" s="1"/>
      <c r="F37" s="18">
        <f t="shared" si="3"/>
        <v>1029.8821663466938</v>
      </c>
      <c r="G37" s="18">
        <f t="shared" si="4"/>
        <v>163.11704237256131</v>
      </c>
      <c r="H37" s="1">
        <f t="shared" si="2"/>
        <v>6.3137618937108382</v>
      </c>
      <c r="J37" s="26"/>
      <c r="K37" s="27"/>
      <c r="L37" s="27"/>
      <c r="M37" s="27"/>
      <c r="N37" s="28"/>
      <c r="O37" s="27"/>
      <c r="P37" s="26"/>
      <c r="Q37" s="26"/>
    </row>
    <row r="38" spans="1:17" x14ac:dyDescent="0.15">
      <c r="A38" s="25">
        <v>34</v>
      </c>
      <c r="B38" s="25">
        <v>33000</v>
      </c>
      <c r="D38" s="25">
        <v>160</v>
      </c>
      <c r="E38" s="1">
        <v>15</v>
      </c>
      <c r="F38" s="18">
        <f t="shared" si="3"/>
        <v>1020.9654935761503</v>
      </c>
      <c r="G38" s="18">
        <f t="shared" si="4"/>
        <v>161.70478246782443</v>
      </c>
      <c r="H38" s="1">
        <f t="shared" si="2"/>
        <v>6.3137618937108382</v>
      </c>
      <c r="J38" s="26"/>
      <c r="K38" s="27"/>
      <c r="L38" s="27"/>
      <c r="M38" s="27"/>
      <c r="N38" s="28"/>
      <c r="O38" s="27"/>
      <c r="P38" s="26"/>
      <c r="Q38" s="26"/>
    </row>
    <row r="39" spans="1:17" x14ac:dyDescent="0.15">
      <c r="A39" s="25">
        <v>35</v>
      </c>
      <c r="B39" s="30">
        <v>34000</v>
      </c>
      <c r="D39" s="25">
        <v>120</v>
      </c>
      <c r="E39" s="1"/>
      <c r="F39" s="18">
        <f t="shared" si="3"/>
        <v>1012.1260209513081</v>
      </c>
      <c r="G39" s="18">
        <f t="shared" si="4"/>
        <v>160.30474984485727</v>
      </c>
      <c r="H39" s="1">
        <f t="shared" si="2"/>
        <v>6.3137618937108373</v>
      </c>
      <c r="J39" s="26"/>
      <c r="K39" s="27"/>
      <c r="L39" s="27"/>
      <c r="M39" s="27"/>
      <c r="N39" s="28"/>
      <c r="O39" s="27"/>
      <c r="P39" s="26"/>
      <c r="Q39" s="26"/>
    </row>
    <row r="40" spans="1:17" x14ac:dyDescent="0.15">
      <c r="A40" s="25">
        <v>36</v>
      </c>
      <c r="B40" s="25">
        <v>35000</v>
      </c>
      <c r="D40" s="25">
        <v>236</v>
      </c>
      <c r="E40" s="1"/>
      <c r="F40" s="18">
        <f t="shared" si="3"/>
        <v>1003.3630800768306</v>
      </c>
      <c r="G40" s="18">
        <f t="shared" si="4"/>
        <v>158.91683864041252</v>
      </c>
      <c r="H40" s="1">
        <f t="shared" si="2"/>
        <v>6.3137618937108373</v>
      </c>
      <c r="J40" s="26"/>
      <c r="K40" s="27"/>
      <c r="L40" s="27"/>
      <c r="M40" s="27"/>
      <c r="N40" s="28"/>
      <c r="O40" s="27"/>
      <c r="P40" s="26"/>
      <c r="Q40" s="26"/>
    </row>
    <row r="41" spans="1:17" x14ac:dyDescent="0.15">
      <c r="A41" s="25">
        <v>37</v>
      </c>
      <c r="B41" s="30">
        <v>36000</v>
      </c>
      <c r="D41" s="25">
        <v>160</v>
      </c>
      <c r="E41" s="1">
        <v>13.4</v>
      </c>
      <c r="F41" s="18">
        <f t="shared" si="3"/>
        <v>994.67600834431755</v>
      </c>
      <c r="G41" s="18">
        <f t="shared" si="4"/>
        <v>157.5409439078021</v>
      </c>
      <c r="H41" s="1">
        <f t="shared" si="2"/>
        <v>6.3137618937108382</v>
      </c>
      <c r="J41" s="26"/>
      <c r="K41" s="27"/>
      <c r="L41" s="27"/>
      <c r="M41" s="27"/>
      <c r="N41" s="28"/>
      <c r="O41" s="27"/>
      <c r="P41" s="26"/>
      <c r="Q41" s="26"/>
    </row>
    <row r="42" spans="1:17" x14ac:dyDescent="0.15">
      <c r="A42" s="25">
        <v>38</v>
      </c>
      <c r="B42" s="25">
        <v>37000</v>
      </c>
      <c r="D42" s="25">
        <v>164</v>
      </c>
      <c r="E42" s="1"/>
      <c r="F42" s="18">
        <f t="shared" si="3"/>
        <v>986.0641488822024</v>
      </c>
      <c r="G42" s="18">
        <f t="shared" si="4"/>
        <v>156.17696160896162</v>
      </c>
      <c r="H42" s="1">
        <f t="shared" si="2"/>
        <v>6.3137618937108382</v>
      </c>
      <c r="J42" s="26"/>
      <c r="K42" s="27"/>
      <c r="L42" s="27"/>
      <c r="M42" s="27"/>
      <c r="N42" s="28"/>
      <c r="O42" s="27"/>
      <c r="P42" s="26"/>
      <c r="Q42" s="26"/>
    </row>
    <row r="43" spans="1:17" x14ac:dyDescent="0.15">
      <c r="A43" s="25">
        <v>39</v>
      </c>
      <c r="B43" s="30">
        <v>38000</v>
      </c>
      <c r="D43" s="25">
        <v>164</v>
      </c>
      <c r="E43" s="1">
        <v>5.2</v>
      </c>
      <c r="F43" s="18">
        <f t="shared" si="3"/>
        <v>977.52685050608204</v>
      </c>
      <c r="G43" s="18">
        <f t="shared" si="4"/>
        <v>154.82478860658338</v>
      </c>
      <c r="H43" s="1">
        <f t="shared" si="2"/>
        <v>6.3137618937108382</v>
      </c>
      <c r="J43" s="26"/>
      <c r="K43" s="27"/>
      <c r="L43" s="27"/>
      <c r="M43" s="27"/>
      <c r="N43" s="28"/>
      <c r="O43" s="27"/>
      <c r="P43" s="26"/>
      <c r="Q43" s="26"/>
    </row>
    <row r="44" spans="1:17" x14ac:dyDescent="0.15">
      <c r="A44" s="25">
        <v>40</v>
      </c>
      <c r="B44" s="25">
        <v>39000</v>
      </c>
      <c r="D44" s="25">
        <v>144</v>
      </c>
      <c r="E44" s="1"/>
      <c r="F44" s="18">
        <f t="shared" si="3"/>
        <v>969.06346766947854</v>
      </c>
      <c r="G44" s="18">
        <f t="shared" si="4"/>
        <v>153.48432265631783</v>
      </c>
      <c r="H44" s="1">
        <f t="shared" si="2"/>
        <v>6.3137618937108382</v>
      </c>
      <c r="J44" s="26"/>
      <c r="K44" s="27"/>
      <c r="L44" s="27"/>
      <c r="M44" s="27"/>
      <c r="N44" s="28"/>
      <c r="O44" s="27"/>
      <c r="P44" s="26"/>
      <c r="Q44" s="26"/>
    </row>
    <row r="45" spans="1:17" x14ac:dyDescent="0.15">
      <c r="A45" s="25">
        <v>41</v>
      </c>
      <c r="B45" s="30">
        <v>40000</v>
      </c>
      <c r="C45" s="25">
        <v>1026</v>
      </c>
      <c r="D45" s="25">
        <v>120</v>
      </c>
      <c r="E45" s="1">
        <f>C45/D45</f>
        <v>8.5500000000000007</v>
      </c>
      <c r="F45" s="18">
        <f t="shared" si="3"/>
        <v>960.67336041502597</v>
      </c>
      <c r="G45" s="18">
        <f t="shared" si="4"/>
        <v>152.15546239904236</v>
      </c>
      <c r="H45" s="1">
        <f t="shared" si="2"/>
        <v>6.3137618937108382</v>
      </c>
      <c r="J45" s="26"/>
      <c r="K45" s="27"/>
      <c r="L45" s="27"/>
      <c r="M45" s="27"/>
      <c r="N45" s="28"/>
      <c r="O45" s="27"/>
      <c r="P45" s="26"/>
      <c r="Q45" s="26"/>
    </row>
    <row r="46" spans="1:17" x14ac:dyDescent="0.15">
      <c r="A46" s="25">
        <v>42</v>
      </c>
      <c r="B46" s="25">
        <v>41000</v>
      </c>
      <c r="D46" s="25">
        <v>168</v>
      </c>
      <c r="E46" s="1">
        <v>12.1</v>
      </c>
      <c r="F46" s="18">
        <f t="shared" si="3"/>
        <v>952.35589432607969</v>
      </c>
      <c r="G46" s="18">
        <f t="shared" si="4"/>
        <v>150.83810735319699</v>
      </c>
      <c r="H46" s="1">
        <f t="shared" si="2"/>
        <v>6.3137618937108382</v>
      </c>
      <c r="J46" s="26"/>
      <c r="K46" s="27"/>
      <c r="L46" s="27"/>
      <c r="M46" s="27"/>
      <c r="N46" s="28"/>
      <c r="O46" s="27"/>
      <c r="P46" s="26"/>
      <c r="Q46" s="26"/>
    </row>
    <row r="47" spans="1:17" x14ac:dyDescent="0.15">
      <c r="A47" s="25">
        <v>43</v>
      </c>
      <c r="B47" s="30">
        <v>42000</v>
      </c>
      <c r="D47" s="25">
        <v>120</v>
      </c>
      <c r="E47" s="1"/>
      <c r="F47" s="18">
        <f t="shared" si="3"/>
        <v>944.110440478746</v>
      </c>
      <c r="G47" s="18">
        <f t="shared" si="4"/>
        <v>149.5321579071865</v>
      </c>
      <c r="H47" s="1">
        <f t="shared" si="2"/>
        <v>6.3137618937108391</v>
      </c>
    </row>
    <row r="48" spans="1:17" x14ac:dyDescent="0.15">
      <c r="A48" s="25">
        <v>44</v>
      </c>
      <c r="B48" s="25">
        <v>43000</v>
      </c>
      <c r="D48" s="25">
        <v>160</v>
      </c>
      <c r="E48" s="1"/>
      <c r="F48" s="18">
        <f t="shared" si="3"/>
        <v>935.93637539432484</v>
      </c>
      <c r="G48" s="18">
        <f t="shared" si="4"/>
        <v>148.23751531184831</v>
      </c>
      <c r="H48" s="1">
        <f t="shared" si="2"/>
        <v>6.3137618937108391</v>
      </c>
    </row>
    <row r="49" spans="1:8" x14ac:dyDescent="0.15">
      <c r="A49" s="25">
        <v>45</v>
      </c>
      <c r="B49" s="30">
        <v>44000</v>
      </c>
      <c r="D49" s="25">
        <v>120</v>
      </c>
      <c r="E49" s="1">
        <v>7</v>
      </c>
      <c r="F49" s="18">
        <f t="shared" si="3"/>
        <v>927.83308099216686</v>
      </c>
      <c r="G49" s="18">
        <f t="shared" si="4"/>
        <v>146.95408167298561</v>
      </c>
      <c r="H49" s="1">
        <f t="shared" si="2"/>
        <v>6.3137618937108382</v>
      </c>
    </row>
    <row r="50" spans="1:8" x14ac:dyDescent="0.15">
      <c r="A50" s="25">
        <v>46</v>
      </c>
      <c r="B50" s="25">
        <v>45000</v>
      </c>
      <c r="D50" s="25">
        <v>180</v>
      </c>
      <c r="E50" s="1"/>
      <c r="F50" s="18">
        <f t="shared" si="3"/>
        <v>919.79994454293615</v>
      </c>
      <c r="G50" s="18">
        <f t="shared" si="4"/>
        <v>145.68175994396501</v>
      </c>
      <c r="H50" s="1">
        <f t="shared" si="2"/>
        <v>6.3137618937108373</v>
      </c>
    </row>
    <row r="51" spans="1:8" x14ac:dyDescent="0.15">
      <c r="A51" s="25">
        <v>47</v>
      </c>
      <c r="B51" s="30">
        <v>46000</v>
      </c>
      <c r="D51" s="25">
        <v>140</v>
      </c>
      <c r="E51" s="1"/>
      <c r="F51" s="18">
        <f t="shared" si="3"/>
        <v>911.83635862228016</v>
      </c>
      <c r="G51" s="18">
        <f t="shared" si="4"/>
        <v>144.42045391837848</v>
      </c>
      <c r="H51" s="1">
        <f t="shared" si="2"/>
        <v>6.3137618937108382</v>
      </c>
    </row>
    <row r="52" spans="1:8" x14ac:dyDescent="0.15">
      <c r="A52" s="25">
        <v>48</v>
      </c>
      <c r="B52" s="25">
        <v>47000</v>
      </c>
      <c r="D52" s="25">
        <v>140</v>
      </c>
      <c r="E52" s="1"/>
      <c r="F52" s="18">
        <f t="shared" si="3"/>
        <v>903.94172106489805</v>
      </c>
      <c r="G52" s="18">
        <f t="shared" si="4"/>
        <v>143.17006822276872</v>
      </c>
      <c r="H52" s="1">
        <f t="shared" si="2"/>
        <v>6.3137618937108373</v>
      </c>
    </row>
    <row r="53" spans="1:8" x14ac:dyDescent="0.15">
      <c r="A53" s="25">
        <v>49</v>
      </c>
      <c r="B53" s="30">
        <v>48000</v>
      </c>
      <c r="D53" s="25">
        <v>120</v>
      </c>
      <c r="E53" s="1">
        <v>12.5</v>
      </c>
      <c r="F53" s="18">
        <f t="shared" si="3"/>
        <v>896.11543491900886</v>
      </c>
      <c r="G53" s="18">
        <f t="shared" si="4"/>
        <v>141.93050830941738</v>
      </c>
      <c r="H53" s="1">
        <f t="shared" si="2"/>
        <v>6.3137618937108382</v>
      </c>
    </row>
    <row r="54" spans="1:8" x14ac:dyDescent="0.15">
      <c r="A54" s="25">
        <v>50</v>
      </c>
      <c r="B54" s="25">
        <v>49000</v>
      </c>
      <c r="D54" s="25">
        <v>180</v>
      </c>
      <c r="E54" s="1"/>
      <c r="F54" s="18">
        <f t="shared" si="3"/>
        <v>888.35690840121288</v>
      </c>
      <c r="G54" s="18">
        <f t="shared" si="4"/>
        <v>140.701680449196</v>
      </c>
      <c r="H54" s="1">
        <f t="shared" si="2"/>
        <v>6.3137618937108373</v>
      </c>
    </row>
    <row r="55" spans="1:8" x14ac:dyDescent="0.15">
      <c r="A55" s="25">
        <v>51</v>
      </c>
      <c r="B55" s="30">
        <v>50000</v>
      </c>
      <c r="D55" s="25">
        <v>104</v>
      </c>
      <c r="E55" s="1">
        <v>4.5</v>
      </c>
      <c r="F55" s="18">
        <f t="shared" si="3"/>
        <v>880.6655548517441</v>
      </c>
      <c r="G55" s="18">
        <f t="shared" si="4"/>
        <v>139.48349172447863</v>
      </c>
      <c r="H55" s="1">
        <f t="shared" si="2"/>
        <v>6.3137618937108373</v>
      </c>
    </row>
    <row r="56" spans="1:8" x14ac:dyDescent="0.15">
      <c r="A56" s="25">
        <v>52</v>
      </c>
      <c r="B56" s="25">
        <v>51000</v>
      </c>
      <c r="D56" s="25">
        <v>160</v>
      </c>
      <c r="E56" s="1"/>
      <c r="F56" s="18">
        <f t="shared" si="3"/>
        <v>873.04079269011004</v>
      </c>
      <c r="G56" s="18">
        <f t="shared" si="4"/>
        <v>138.27585002211586</v>
      </c>
      <c r="H56" s="1">
        <f t="shared" si="2"/>
        <v>6.3137618937108382</v>
      </c>
    </row>
    <row r="57" spans="1:8" x14ac:dyDescent="0.15">
      <c r="A57" s="25">
        <v>53</v>
      </c>
      <c r="B57" s="30">
        <v>52000</v>
      </c>
      <c r="D57" s="25">
        <v>120</v>
      </c>
      <c r="E57" s="1">
        <v>13.5</v>
      </c>
      <c r="F57" s="18">
        <f t="shared" si="3"/>
        <v>865.48204537111542</v>
      </c>
      <c r="G57" s="18">
        <f t="shared" si="4"/>
        <v>137.07866402646977</v>
      </c>
      <c r="H57" s="1">
        <f t="shared" si="2"/>
        <v>6.3137618937108373</v>
      </c>
    </row>
    <row r="58" spans="1:8" x14ac:dyDescent="0.15">
      <c r="A58" s="25">
        <v>54</v>
      </c>
      <c r="B58" s="25">
        <v>53000</v>
      </c>
      <c r="D58" s="25">
        <v>120</v>
      </c>
      <c r="E58" s="1"/>
      <c r="F58" s="18">
        <f t="shared" si="3"/>
        <v>857.98874134126686</v>
      </c>
      <c r="G58" s="18">
        <f t="shared" si="4"/>
        <v>135.89184321250897</v>
      </c>
      <c r="H58" s="1">
        <f t="shared" si="2"/>
        <v>6.3137618937108373</v>
      </c>
    </row>
    <row r="59" spans="1:8" x14ac:dyDescent="0.15">
      <c r="A59" s="25">
        <v>55</v>
      </c>
      <c r="B59" s="30">
        <v>54000</v>
      </c>
      <c r="D59" s="25">
        <v>140</v>
      </c>
      <c r="E59" s="1">
        <v>13.5</v>
      </c>
      <c r="F59" s="18">
        <f t="shared" si="3"/>
        <v>850.56031399555536</v>
      </c>
      <c r="G59" s="18">
        <f t="shared" si="4"/>
        <v>134.71529783896375</v>
      </c>
      <c r="H59" s="1">
        <f t="shared" si="2"/>
        <v>6.3137618937108382</v>
      </c>
    </row>
    <row r="60" spans="1:8" x14ac:dyDescent="0.15">
      <c r="A60" s="25">
        <v>56</v>
      </c>
      <c r="B60" s="25">
        <v>55000</v>
      </c>
      <c r="C60" s="25">
        <v>811</v>
      </c>
      <c r="D60" s="25">
        <v>120</v>
      </c>
      <c r="E60" s="1">
        <f>C60/D60</f>
        <v>6.7583333333333337</v>
      </c>
      <c r="F60" s="18">
        <f t="shared" si="3"/>
        <v>843.19620163461184</v>
      </c>
      <c r="G60" s="18">
        <f t="shared" si="4"/>
        <v>133.54893894154017</v>
      </c>
      <c r="H60" s="1">
        <f t="shared" si="2"/>
        <v>6.3137618937108391</v>
      </c>
    </row>
    <row r="61" spans="1:8" x14ac:dyDescent="0.15">
      <c r="A61" s="25">
        <v>57</v>
      </c>
      <c r="B61" s="30">
        <v>56000</v>
      </c>
      <c r="D61" s="25">
        <v>116</v>
      </c>
      <c r="E61" s="1">
        <v>8</v>
      </c>
      <c r="F61" s="18">
        <f t="shared" si="3"/>
        <v>835.89584742223497</v>
      </c>
      <c r="G61" s="18">
        <f t="shared" si="4"/>
        <v>132.39267832619313</v>
      </c>
      <c r="H61" s="1">
        <f t="shared" si="2"/>
        <v>6.3137618937108382</v>
      </c>
    </row>
    <row r="62" spans="1:8" x14ac:dyDescent="0.15">
      <c r="A62" s="25">
        <v>58</v>
      </c>
      <c r="B62" s="25">
        <v>57000</v>
      </c>
      <c r="D62" s="25">
        <v>112</v>
      </c>
      <c r="E62" s="1"/>
      <c r="F62" s="18">
        <f t="shared" si="3"/>
        <v>828.65869934328566</v>
      </c>
      <c r="G62" s="18">
        <f t="shared" si="4"/>
        <v>131.24642856245748</v>
      </c>
      <c r="H62" s="1">
        <f t="shared" si="2"/>
        <v>6.3137618937108373</v>
      </c>
    </row>
    <row r="63" spans="1:8" x14ac:dyDescent="0.15">
      <c r="A63" s="25">
        <v>59</v>
      </c>
      <c r="B63" s="30">
        <v>58000</v>
      </c>
      <c r="D63" s="25">
        <v>160</v>
      </c>
      <c r="E63" s="1"/>
      <c r="F63" s="18">
        <f t="shared" si="3"/>
        <v>821.48421016194698</v>
      </c>
      <c r="G63" s="18">
        <f t="shared" si="4"/>
        <v>130.11010297683706</v>
      </c>
      <c r="H63" s="1">
        <f t="shared" si="2"/>
        <v>6.3137618937108391</v>
      </c>
    </row>
    <row r="64" spans="1:8" x14ac:dyDescent="0.15">
      <c r="A64" s="25">
        <v>60</v>
      </c>
      <c r="B64" s="25">
        <v>59000</v>
      </c>
      <c r="D64" s="25">
        <v>120</v>
      </c>
      <c r="E64" s="1"/>
      <c r="F64" s="18">
        <f t="shared" si="3"/>
        <v>814.37183738034412</v>
      </c>
      <c r="G64" s="18">
        <f t="shared" si="4"/>
        <v>128.98361564625094</v>
      </c>
      <c r="H64" s="1">
        <f t="shared" si="2"/>
        <v>6.3137618937108373</v>
      </c>
    </row>
    <row r="65" spans="1:8" x14ac:dyDescent="0.15">
      <c r="A65" s="25">
        <v>61</v>
      </c>
      <c r="B65" s="30">
        <v>60000</v>
      </c>
      <c r="D65" s="25">
        <v>200</v>
      </c>
      <c r="E65" s="1"/>
      <c r="F65" s="18">
        <f t="shared" si="3"/>
        <v>807.32104319752477</v>
      </c>
      <c r="G65" s="18">
        <f t="shared" si="4"/>
        <v>127.86688139153621</v>
      </c>
      <c r="H65" s="1">
        <f t="shared" si="2"/>
        <v>6.3137618937108382</v>
      </c>
    </row>
    <row r="66" spans="1:8" x14ac:dyDescent="0.15">
      <c r="A66" s="25">
        <v>62</v>
      </c>
      <c r="B66" s="25">
        <v>61000</v>
      </c>
      <c r="D66" s="25">
        <v>200</v>
      </c>
      <c r="E66" s="1"/>
      <c r="F66" s="18">
        <f t="shared" si="3"/>
        <v>800.33129446879229</v>
      </c>
      <c r="G66" s="18">
        <f t="shared" si="4"/>
        <v>126.75981577100735</v>
      </c>
      <c r="H66" s="1">
        <f t="shared" si="2"/>
        <v>6.3137618937108373</v>
      </c>
    </row>
    <row r="67" spans="1:8" x14ac:dyDescent="0.15">
      <c r="A67" s="25">
        <v>63</v>
      </c>
      <c r="B67" s="30">
        <v>62000</v>
      </c>
      <c r="D67" s="25">
        <v>180</v>
      </c>
      <c r="E67" s="1"/>
      <c r="F67" s="18">
        <f t="shared" si="3"/>
        <v>793.40206266539269</v>
      </c>
      <c r="G67" s="18">
        <f t="shared" si="4"/>
        <v>125.66233507407105</v>
      </c>
      <c r="H67" s="1">
        <f t="shared" si="2"/>
        <v>6.3137618937108382</v>
      </c>
    </row>
    <row r="68" spans="1:8" x14ac:dyDescent="0.15">
      <c r="A68" s="25">
        <v>64</v>
      </c>
      <c r="B68" s="25">
        <v>63000</v>
      </c>
      <c r="D68" s="25">
        <v>112</v>
      </c>
      <c r="E68" s="1"/>
      <c r="F68" s="18">
        <f t="shared" si="3"/>
        <v>786.53282383454973</v>
      </c>
      <c r="G68" s="18">
        <f t="shared" si="4"/>
        <v>124.57435631489652</v>
      </c>
      <c r="H68" s="1">
        <f t="shared" si="2"/>
        <v>6.3137618937108382</v>
      </c>
    </row>
    <row r="69" spans="1:8" x14ac:dyDescent="0.15">
      <c r="A69" s="25">
        <v>65</v>
      </c>
      <c r="B69" s="30">
        <v>64000</v>
      </c>
      <c r="D69" s="25">
        <v>120</v>
      </c>
      <c r="E69" s="1"/>
      <c r="F69" s="18">
        <f t="shared" si="3"/>
        <v>779.72305855984621</v>
      </c>
      <c r="G69" s="18">
        <f t="shared" si="4"/>
        <v>123.49579722614045</v>
      </c>
      <c r="H69" s="1">
        <f t="shared" ref="H69:H85" si="5">F69/G69</f>
        <v>6.3137618937108382</v>
      </c>
    </row>
    <row r="70" spans="1:8" x14ac:dyDescent="0.15">
      <c r="A70" s="25">
        <v>66</v>
      </c>
      <c r="B70" s="25">
        <v>65000</v>
      </c>
      <c r="D70" s="25">
        <v>120</v>
      </c>
      <c r="E70" s="1"/>
      <c r="F70" s="18">
        <f t="shared" si="3"/>
        <v>772.9722519219489</v>
      </c>
      <c r="G70" s="18">
        <f t="shared" si="4"/>
        <v>122.42657625272652</v>
      </c>
      <c r="H70" s="1">
        <f t="shared" si="5"/>
        <v>6.3137618937108382</v>
      </c>
    </row>
    <row r="71" spans="1:8" x14ac:dyDescent="0.15">
      <c r="A71" s="25">
        <v>67</v>
      </c>
      <c r="B71" s="30">
        <v>66000</v>
      </c>
      <c r="D71" s="25">
        <v>120</v>
      </c>
      <c r="E71" s="1"/>
      <c r="F71" s="18">
        <f t="shared" si="3"/>
        <v>766.27989345967239</v>
      </c>
      <c r="G71" s="18">
        <f t="shared" si="4"/>
        <v>121.36661254567845</v>
      </c>
      <c r="H71" s="1">
        <f t="shared" si="5"/>
        <v>6.3137618937108382</v>
      </c>
    </row>
    <row r="72" spans="1:8" x14ac:dyDescent="0.15">
      <c r="A72" s="25">
        <v>68</v>
      </c>
      <c r="B72" s="25">
        <v>67000</v>
      </c>
      <c r="D72" s="25">
        <v>128</v>
      </c>
      <c r="E72" s="1"/>
      <c r="F72" s="18">
        <f t="shared" si="3"/>
        <v>759.64547713138086</v>
      </c>
      <c r="G72" s="18">
        <f t="shared" si="4"/>
        <v>120.31582595600676</v>
      </c>
      <c r="H72" s="1">
        <f t="shared" si="5"/>
        <v>6.3137618937108382</v>
      </c>
    </row>
    <row r="73" spans="1:8" x14ac:dyDescent="0.15">
      <c r="A73" s="25">
        <v>69</v>
      </c>
      <c r="B73" s="30">
        <v>68000</v>
      </c>
      <c r="D73" s="25">
        <v>120</v>
      </c>
      <c r="E73" s="1"/>
      <c r="F73" s="18">
        <f t="shared" si="3"/>
        <v>753.06850127672408</v>
      </c>
      <c r="G73" s="18">
        <f t="shared" si="4"/>
        <v>119.27413702864824</v>
      </c>
      <c r="H73" s="1">
        <f t="shared" si="5"/>
        <v>6.3137618937108382</v>
      </c>
    </row>
    <row r="74" spans="1:8" x14ac:dyDescent="0.15">
      <c r="A74" s="25">
        <v>70</v>
      </c>
      <c r="B74" s="25">
        <v>69000</v>
      </c>
      <c r="D74" s="25">
        <v>140</v>
      </c>
      <c r="E74" s="1"/>
      <c r="F74" s="18">
        <f t="shared" si="3"/>
        <v>746.54846857870405</v>
      </c>
      <c r="G74" s="18">
        <f t="shared" si="4"/>
        <v>118.24146699645797</v>
      </c>
      <c r="H74" s="1">
        <f t="shared" si="5"/>
        <v>6.3137618937108382</v>
      </c>
    </row>
    <row r="75" spans="1:8" x14ac:dyDescent="0.15">
      <c r="A75" s="25">
        <v>71</v>
      </c>
      <c r="B75" s="30">
        <v>70000</v>
      </c>
      <c r="D75" s="25">
        <v>160</v>
      </c>
      <c r="E75" s="1"/>
      <c r="F75" s="18">
        <f t="shared" si="3"/>
        <v>740.08488602607099</v>
      </c>
      <c r="G75" s="18">
        <f t="shared" si="4"/>
        <v>117.21773777425346</v>
      </c>
      <c r="H75" s="1">
        <f t="shared" si="5"/>
        <v>6.3137618937108382</v>
      </c>
    </row>
    <row r="76" spans="1:8" x14ac:dyDescent="0.15">
      <c r="A76" s="25">
        <v>72</v>
      </c>
      <c r="B76" s="25">
        <v>71000</v>
      </c>
      <c r="D76" s="25">
        <v>112</v>
      </c>
      <c r="E76" s="1"/>
      <c r="F76" s="18">
        <f t="shared" si="3"/>
        <v>733.6772648760433</v>
      </c>
      <c r="G76" s="18">
        <f t="shared" si="4"/>
        <v>116.20287195291003</v>
      </c>
      <c r="H76" s="1">
        <f t="shared" si="5"/>
        <v>6.3137618937108382</v>
      </c>
    </row>
    <row r="77" spans="1:8" x14ac:dyDescent="0.15">
      <c r="A77" s="25">
        <v>73</v>
      </c>
      <c r="B77" s="30">
        <v>72000</v>
      </c>
      <c r="D77" s="25">
        <v>112</v>
      </c>
      <c r="E77" s="1"/>
      <c r="F77" s="18">
        <f t="shared" si="3"/>
        <v>727.3251206173527</v>
      </c>
      <c r="G77" s="18">
        <f t="shared" si="4"/>
        <v>115.1967927935078</v>
      </c>
      <c r="H77" s="1">
        <f t="shared" si="5"/>
        <v>6.3137618937108373</v>
      </c>
    </row>
    <row r="78" spans="1:8" x14ac:dyDescent="0.15">
      <c r="A78" s="25">
        <v>74</v>
      </c>
      <c r="B78" s="25">
        <v>73000</v>
      </c>
      <c r="D78" s="25">
        <v>128</v>
      </c>
      <c r="E78" s="1"/>
      <c r="F78" s="18">
        <f t="shared" si="3"/>
        <v>721.0279729336072</v>
      </c>
      <c r="G78" s="18">
        <f t="shared" si="4"/>
        <v>114.19942422152883</v>
      </c>
      <c r="H78" s="1">
        <f t="shared" si="5"/>
        <v>6.3137618937108382</v>
      </c>
    </row>
    <row r="79" spans="1:8" x14ac:dyDescent="0.15">
      <c r="A79" s="25">
        <v>75</v>
      </c>
      <c r="B79" s="30">
        <v>74000</v>
      </c>
      <c r="D79" s="25">
        <v>104</v>
      </c>
      <c r="E79" s="1"/>
      <c r="F79" s="18">
        <f t="shared" si="3"/>
        <v>714.78534566697215</v>
      </c>
      <c r="G79" s="18">
        <f t="shared" si="4"/>
        <v>113.210690821105</v>
      </c>
      <c r="H79" s="1">
        <f t="shared" si="5"/>
        <v>6.3137618937108382</v>
      </c>
    </row>
    <row r="80" spans="1:8" x14ac:dyDescent="0.15">
      <c r="A80" s="25">
        <v>76</v>
      </c>
      <c r="B80" s="25">
        <v>75000</v>
      </c>
      <c r="D80" s="25">
        <v>112</v>
      </c>
      <c r="E80" s="1"/>
      <c r="F80" s="18">
        <f t="shared" si="3"/>
        <v>708.59676678216545</v>
      </c>
      <c r="G80" s="18">
        <f t="shared" si="4"/>
        <v>112.23051782931526</v>
      </c>
      <c r="H80" s="1">
        <f t="shared" si="5"/>
        <v>6.3137618937108373</v>
      </c>
    </row>
    <row r="81" spans="1:8" x14ac:dyDescent="0.15">
      <c r="A81" s="25">
        <v>77</v>
      </c>
      <c r="B81" s="30">
        <v>76000</v>
      </c>
      <c r="D81" s="25">
        <v>120</v>
      </c>
      <c r="E81" s="1"/>
      <c r="F81" s="18">
        <f t="shared" si="3"/>
        <v>702.46176833076538</v>
      </c>
      <c r="G81" s="18">
        <f t="shared" si="4"/>
        <v>111.25883113053253</v>
      </c>
      <c r="H81" s="1">
        <f t="shared" si="5"/>
        <v>6.3137618937108382</v>
      </c>
    </row>
    <row r="82" spans="1:8" x14ac:dyDescent="0.15">
      <c r="A82" s="25">
        <v>78</v>
      </c>
      <c r="B82" s="25">
        <v>77000</v>
      </c>
      <c r="D82" s="25">
        <v>112</v>
      </c>
      <c r="E82" s="1"/>
      <c r="F82" s="18">
        <f t="shared" si="3"/>
        <v>696.37988641582581</v>
      </c>
      <c r="G82" s="18">
        <f t="shared" si="4"/>
        <v>110.29555725081941</v>
      </c>
      <c r="H82" s="1">
        <f t="shared" si="5"/>
        <v>6.3137618937108391</v>
      </c>
    </row>
    <row r="83" spans="1:8" x14ac:dyDescent="0.15">
      <c r="A83" s="25">
        <v>79</v>
      </c>
      <c r="B83" s="30">
        <v>78000</v>
      </c>
      <c r="D83" s="25">
        <v>180</v>
      </c>
      <c r="E83" s="1"/>
      <c r="F83" s="18">
        <f t="shared" si="3"/>
        <v>690.35066115679967</v>
      </c>
      <c r="G83" s="18">
        <f t="shared" si="4"/>
        <v>109.34062335237263</v>
      </c>
      <c r="H83" s="1">
        <f t="shared" si="5"/>
        <v>6.3137618937108382</v>
      </c>
    </row>
    <row r="84" spans="1:8" x14ac:dyDescent="0.15">
      <c r="A84" s="25">
        <v>80</v>
      </c>
      <c r="B84" s="25">
        <v>79000</v>
      </c>
      <c r="D84" s="25">
        <v>120</v>
      </c>
      <c r="E84" s="1"/>
      <c r="F84" s="18">
        <f t="shared" si="3"/>
        <v>684.37363665476437</v>
      </c>
      <c r="G84" s="18">
        <f t="shared" si="4"/>
        <v>108.39395722801513</v>
      </c>
      <c r="H84" s="1">
        <f t="shared" si="5"/>
        <v>6.3137618937108382</v>
      </c>
    </row>
    <row r="85" spans="1:8" x14ac:dyDescent="0.15">
      <c r="A85" s="25">
        <v>81</v>
      </c>
      <c r="B85" s="30">
        <v>80000</v>
      </c>
      <c r="D85" s="25">
        <v>140</v>
      </c>
      <c r="E85" s="1"/>
      <c r="F85" s="18">
        <f t="shared" ref="F85" si="6">$K$7*EXP(-B85/$K$8)</f>
        <v>678.44836095794926</v>
      </c>
      <c r="G85" s="18">
        <f t="shared" ref="G85" si="7">$O$7*EXP(-B85/$O$8)</f>
        <v>107.45548729573636</v>
      </c>
      <c r="H85" s="1">
        <f t="shared" si="5"/>
        <v>6.3137618937108373</v>
      </c>
    </row>
    <row r="86" spans="1:8" x14ac:dyDescent="0.15">
      <c r="D86" s="2" t="s">
        <v>16</v>
      </c>
      <c r="E86" s="24">
        <f>AVERAGE(E6:E85)</f>
        <v>7.6598204242679877</v>
      </c>
      <c r="G86" s="2" t="s">
        <v>17</v>
      </c>
      <c r="H86" s="24">
        <f>AVERAGE(H4:H85)</f>
        <v>5.854814050525091</v>
      </c>
    </row>
    <row r="87" spans="1:8" x14ac:dyDescent="0.15">
      <c r="E87" s="24">
        <f>AVERAGE(E21:E85)</f>
        <v>9.272258771929824</v>
      </c>
      <c r="H87" s="24">
        <f>AVERAGE(H24:H85)</f>
        <v>6.3137638578724609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31"/>
  <dimension ref="A1:R87"/>
  <sheetViews>
    <sheetView topLeftCell="G13" workbookViewId="0">
      <selection activeCell="Q36" sqref="Q36"/>
    </sheetView>
  </sheetViews>
  <sheetFormatPr baseColWidth="10" defaultColWidth="8.83203125" defaultRowHeight="14" x14ac:dyDescent="0.15"/>
  <cols>
    <col min="1" max="1" width="5.83203125" style="25" customWidth="1"/>
    <col min="2" max="2" width="12" style="25" customWidth="1"/>
    <col min="3" max="3" width="8.83203125" style="25"/>
    <col min="4" max="4" width="10.83203125" style="25" customWidth="1"/>
    <col min="5" max="5" width="10.5" style="25" customWidth="1"/>
    <col min="6" max="6" width="8.83203125" style="25"/>
    <col min="7" max="7" width="11.1640625" style="25" customWidth="1"/>
    <col min="8" max="8" width="11.5" style="25" customWidth="1"/>
    <col min="9" max="16384" width="8.83203125" style="25"/>
  </cols>
  <sheetData>
    <row r="1" spans="1:18" x14ac:dyDescent="0.15">
      <c r="A1" s="2" t="s">
        <v>89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24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25">
        <v>1</v>
      </c>
      <c r="B4" s="25">
        <v>0</v>
      </c>
      <c r="C4" s="18">
        <f>D4*5.54</f>
        <v>23057.48</v>
      </c>
      <c r="D4" s="25">
        <v>4162</v>
      </c>
      <c r="E4" s="1">
        <f>C4/D4</f>
        <v>5.54</v>
      </c>
      <c r="F4" s="18">
        <f>$K$5*EXP(-B4/$K$6)</f>
        <v>20000</v>
      </c>
      <c r="G4" s="18">
        <f>$O$5*EXP(-B4/$O$6)</f>
        <v>3600</v>
      </c>
      <c r="H4" s="1">
        <f>F4/G4</f>
        <v>5.5555555555555554</v>
      </c>
      <c r="J4" s="25" t="s">
        <v>4</v>
      </c>
    </row>
    <row r="5" spans="1:18" x14ac:dyDescent="0.15">
      <c r="A5" s="25">
        <v>2</v>
      </c>
      <c r="B5" s="25">
        <v>1076</v>
      </c>
      <c r="C5" s="18">
        <f t="shared" ref="C5:C11" si="0">D5*5.54</f>
        <v>14348.6</v>
      </c>
      <c r="D5" s="25">
        <v>2590</v>
      </c>
      <c r="E5" s="1"/>
      <c r="F5" s="18">
        <f t="shared" ref="F5:F8" si="1">$K$5*EXP(-B5/$K$6)</f>
        <v>11352.255924899364</v>
      </c>
      <c r="G5" s="18">
        <f t="shared" ref="G5:G8" si="2">$O$5*EXP(-B5/$O$6)</f>
        <v>2043.4060664818855</v>
      </c>
      <c r="H5" s="1">
        <f t="shared" ref="H5:H23" si="3">F5/G5</f>
        <v>5.5555555555555554</v>
      </c>
      <c r="J5" s="19" t="s">
        <v>5</v>
      </c>
      <c r="K5" s="19">
        <v>20000</v>
      </c>
      <c r="L5" s="19" t="s">
        <v>6</v>
      </c>
      <c r="M5" s="3">
        <f>LN(K5/K7)/(-1/K8+1/K6)</f>
        <v>4999.9186186089592</v>
      </c>
      <c r="N5" s="19" t="s">
        <v>7</v>
      </c>
      <c r="O5" s="19">
        <v>3600</v>
      </c>
      <c r="P5" s="19" t="s">
        <v>6</v>
      </c>
      <c r="Q5" s="3">
        <f>LN(O5/O7)/(-1/O8+1/O6)</f>
        <v>4999.9894052448353</v>
      </c>
    </row>
    <row r="6" spans="1:18" x14ac:dyDescent="0.15">
      <c r="A6" s="25">
        <v>3</v>
      </c>
      <c r="B6" s="25">
        <v>1938</v>
      </c>
      <c r="C6" s="18">
        <f t="shared" si="0"/>
        <v>6564.9</v>
      </c>
      <c r="D6" s="25">
        <v>1185</v>
      </c>
      <c r="E6" s="1"/>
      <c r="F6" s="18">
        <f t="shared" si="1"/>
        <v>7211.8988034615659</v>
      </c>
      <c r="G6" s="18">
        <f t="shared" si="2"/>
        <v>1298.141784623082</v>
      </c>
      <c r="H6" s="1">
        <f t="shared" si="3"/>
        <v>5.5555555555555554</v>
      </c>
      <c r="J6" s="20" t="s">
        <v>8</v>
      </c>
      <c r="K6" s="20">
        <v>1900</v>
      </c>
      <c r="L6" s="20"/>
      <c r="M6" s="20"/>
      <c r="N6" s="20" t="s">
        <v>9</v>
      </c>
      <c r="O6" s="20">
        <v>1900</v>
      </c>
      <c r="P6" s="20"/>
      <c r="Q6" s="20"/>
      <c r="R6" s="25">
        <f>1/0.0004</f>
        <v>2500</v>
      </c>
    </row>
    <row r="7" spans="1:18" x14ac:dyDescent="0.15">
      <c r="A7" s="25">
        <v>4</v>
      </c>
      <c r="B7" s="25">
        <v>2883</v>
      </c>
      <c r="C7" s="18">
        <f t="shared" si="0"/>
        <v>3822.6</v>
      </c>
      <c r="D7" s="25">
        <v>690</v>
      </c>
      <c r="E7" s="1"/>
      <c r="F7" s="18">
        <f t="shared" si="1"/>
        <v>4385.7640505366398</v>
      </c>
      <c r="G7" s="18">
        <f t="shared" si="2"/>
        <v>789.4375290965952</v>
      </c>
      <c r="H7" s="1">
        <f t="shared" si="3"/>
        <v>5.5555555555555554</v>
      </c>
      <c r="J7" s="20" t="s">
        <v>10</v>
      </c>
      <c r="K7" s="20">
        <v>1524.5</v>
      </c>
      <c r="L7" s="20"/>
      <c r="M7" s="20"/>
      <c r="N7" s="20" t="s">
        <v>11</v>
      </c>
      <c r="O7" s="20">
        <v>274.39999999999998</v>
      </c>
      <c r="P7" s="20"/>
      <c r="Q7" s="20"/>
      <c r="R7" s="25">
        <f>1/0.00001</f>
        <v>99999.999999999985</v>
      </c>
    </row>
    <row r="8" spans="1:18" ht="15" thickBot="1" x14ac:dyDescent="0.2">
      <c r="A8" s="25">
        <v>5</v>
      </c>
      <c r="B8" s="25">
        <v>3928</v>
      </c>
      <c r="C8" s="18">
        <f t="shared" si="0"/>
        <v>2991.6</v>
      </c>
      <c r="D8" s="25">
        <v>540</v>
      </c>
      <c r="E8" s="1"/>
      <c r="F8" s="18">
        <f t="shared" si="1"/>
        <v>2530.3657373306696</v>
      </c>
      <c r="G8" s="18">
        <f t="shared" si="2"/>
        <v>455.46583271952056</v>
      </c>
      <c r="H8" s="1">
        <f t="shared" si="3"/>
        <v>5.5555555555555554</v>
      </c>
      <c r="J8" s="21" t="s">
        <v>12</v>
      </c>
      <c r="K8" s="21">
        <v>87000</v>
      </c>
      <c r="L8" s="21"/>
      <c r="M8" s="21"/>
      <c r="N8" s="21" t="s">
        <v>13</v>
      </c>
      <c r="O8" s="21">
        <v>87000</v>
      </c>
      <c r="P8" s="21"/>
      <c r="Q8" s="21"/>
    </row>
    <row r="9" spans="1:18" x14ac:dyDescent="0.15">
      <c r="A9" s="25" t="s">
        <v>15</v>
      </c>
      <c r="B9" s="25">
        <v>5000</v>
      </c>
      <c r="C9" s="18"/>
      <c r="E9" s="1"/>
      <c r="F9" s="18">
        <f t="shared" ref="F9:F16" si="4">$K$7*EXP(-B9/$K$8)</f>
        <v>1439.3551820809364</v>
      </c>
      <c r="G9" s="18">
        <f t="shared" ref="G9:G16" si="5">$O$7*EXP(-B9/$O$8)</f>
        <v>259.07449128436139</v>
      </c>
      <c r="H9" s="1">
        <f t="shared" ref="H9:H16" si="6">F9/G9</f>
        <v>5.5557580174927113</v>
      </c>
    </row>
    <row r="10" spans="1:18" ht="15" thickBot="1" x14ac:dyDescent="0.2">
      <c r="A10" s="25">
        <v>6</v>
      </c>
      <c r="B10" s="25">
        <v>5059</v>
      </c>
      <c r="C10" s="18">
        <f t="shared" si="0"/>
        <v>3019.3</v>
      </c>
      <c r="D10" s="25">
        <v>545</v>
      </c>
      <c r="E10" s="1"/>
      <c r="F10" s="18">
        <f t="shared" si="4"/>
        <v>1438.3793985536356</v>
      </c>
      <c r="G10" s="18">
        <f t="shared" si="5"/>
        <v>258.89885665012633</v>
      </c>
      <c r="H10" s="1">
        <f t="shared" si="6"/>
        <v>5.5557580174927113</v>
      </c>
      <c r="J10" s="25" t="s">
        <v>14</v>
      </c>
    </row>
    <row r="11" spans="1:18" ht="18" x14ac:dyDescent="0.25">
      <c r="A11" s="25">
        <v>7</v>
      </c>
      <c r="B11" s="25">
        <v>5851</v>
      </c>
      <c r="C11" s="18">
        <f t="shared" si="0"/>
        <v>1623.22</v>
      </c>
      <c r="D11" s="25">
        <v>293</v>
      </c>
      <c r="E11" s="1"/>
      <c r="F11" s="18">
        <f t="shared" si="4"/>
        <v>1425.3446068926571</v>
      </c>
      <c r="G11" s="18">
        <f t="shared" si="5"/>
        <v>256.55267965322736</v>
      </c>
      <c r="H11" s="1">
        <f t="shared" si="6"/>
        <v>5.5557580174927113</v>
      </c>
      <c r="J11" s="4" t="s">
        <v>18</v>
      </c>
      <c r="K11" s="5">
        <f>K5</f>
        <v>20000</v>
      </c>
      <c r="L11" s="6" t="s">
        <v>6</v>
      </c>
      <c r="M11" s="3">
        <f>M5</f>
        <v>4999.9186186089592</v>
      </c>
      <c r="N11" s="7" t="s">
        <v>7</v>
      </c>
      <c r="O11" s="5">
        <f>O5</f>
        <v>3600</v>
      </c>
      <c r="P11" s="6" t="s">
        <v>6</v>
      </c>
      <c r="Q11" s="3">
        <f>Q5</f>
        <v>4999.9894052448353</v>
      </c>
    </row>
    <row r="12" spans="1:18" ht="18" x14ac:dyDescent="0.25">
      <c r="A12" s="25">
        <v>8</v>
      </c>
      <c r="B12" s="25">
        <v>6858</v>
      </c>
      <c r="D12" s="25">
        <v>296</v>
      </c>
      <c r="E12" s="1"/>
      <c r="F12" s="18">
        <f t="shared" si="4"/>
        <v>1408.9417648702165</v>
      </c>
      <c r="G12" s="18">
        <f t="shared" si="5"/>
        <v>253.60027568408486</v>
      </c>
      <c r="H12" s="1">
        <f t="shared" si="6"/>
        <v>5.5557580174927121</v>
      </c>
      <c r="J12" s="8" t="s">
        <v>19</v>
      </c>
      <c r="K12" s="9">
        <f>K6</f>
        <v>1900</v>
      </c>
      <c r="L12" s="10"/>
      <c r="M12" s="11"/>
      <c r="N12" s="12" t="s">
        <v>9</v>
      </c>
      <c r="O12" s="9">
        <f>O6</f>
        <v>1900</v>
      </c>
      <c r="P12" s="10"/>
      <c r="Q12" s="11"/>
    </row>
    <row r="13" spans="1:18" ht="18" x14ac:dyDescent="0.25">
      <c r="A13" s="25">
        <v>9</v>
      </c>
      <c r="B13" s="25">
        <v>6908</v>
      </c>
      <c r="D13" s="25">
        <v>290</v>
      </c>
      <c r="E13" s="1"/>
      <c r="F13" s="18">
        <f t="shared" si="4"/>
        <v>1408.1322608621149</v>
      </c>
      <c r="G13" s="18">
        <f t="shared" si="5"/>
        <v>253.45457027259053</v>
      </c>
      <c r="H13" s="1">
        <f t="shared" si="6"/>
        <v>5.5557580174927121</v>
      </c>
      <c r="J13" s="8" t="s">
        <v>20</v>
      </c>
      <c r="K13" s="9">
        <f>K11*EXP(-M11/K12)</f>
        <v>1439.3565284807262</v>
      </c>
      <c r="L13" s="13"/>
      <c r="M13" s="14"/>
      <c r="N13" s="12" t="s">
        <v>11</v>
      </c>
      <c r="O13" s="9">
        <f>O11*EXP(-Q11/O12)</f>
        <v>259.07452283414273</v>
      </c>
      <c r="P13" s="13"/>
      <c r="Q13" s="14"/>
    </row>
    <row r="14" spans="1:18" ht="19" thickBot="1" x14ac:dyDescent="0.3">
      <c r="A14" s="25">
        <v>10</v>
      </c>
      <c r="B14" s="25">
        <v>6960</v>
      </c>
      <c r="C14" s="25">
        <v>2156</v>
      </c>
      <c r="D14" s="25">
        <v>284</v>
      </c>
      <c r="E14" s="1">
        <f>C14/D14</f>
        <v>7.591549295774648</v>
      </c>
      <c r="F14" s="18">
        <f t="shared" si="4"/>
        <v>1407.2908700664261</v>
      </c>
      <c r="G14" s="18">
        <f t="shared" si="5"/>
        <v>253.30312544849284</v>
      </c>
      <c r="H14" s="1">
        <f t="shared" si="6"/>
        <v>5.5557580174927113</v>
      </c>
      <c r="J14" s="15" t="s">
        <v>21</v>
      </c>
      <c r="K14" s="16">
        <f>K8</f>
        <v>87000</v>
      </c>
      <c r="L14" s="16"/>
      <c r="M14" s="16"/>
      <c r="N14" s="17" t="s">
        <v>13</v>
      </c>
      <c r="O14" s="16">
        <f>O8</f>
        <v>87000</v>
      </c>
      <c r="P14" s="15"/>
      <c r="Q14" s="15"/>
    </row>
    <row r="15" spans="1:18" x14ac:dyDescent="0.15">
      <c r="A15" s="25">
        <v>11</v>
      </c>
      <c r="B15" s="25">
        <v>7848</v>
      </c>
      <c r="D15" s="25">
        <v>197</v>
      </c>
      <c r="E15" s="1"/>
      <c r="F15" s="18">
        <f t="shared" si="4"/>
        <v>1392.9998552628217</v>
      </c>
      <c r="G15" s="18">
        <f t="shared" si="5"/>
        <v>250.73083652615168</v>
      </c>
      <c r="H15" s="1">
        <f t="shared" si="6"/>
        <v>5.5557580174927121</v>
      </c>
    </row>
    <row r="16" spans="1:18" x14ac:dyDescent="0.15">
      <c r="A16" s="25">
        <v>12</v>
      </c>
      <c r="B16" s="25">
        <v>8830</v>
      </c>
      <c r="D16" s="25">
        <v>268</v>
      </c>
      <c r="E16" s="1"/>
      <c r="F16" s="18">
        <f t="shared" si="4"/>
        <v>1377.3649737751225</v>
      </c>
      <c r="G16" s="18">
        <f t="shared" si="5"/>
        <v>247.91666041580427</v>
      </c>
      <c r="H16" s="1">
        <f t="shared" si="6"/>
        <v>5.5557580174927113</v>
      </c>
    </row>
    <row r="17" spans="1:17" x14ac:dyDescent="0.15">
      <c r="A17" s="25">
        <v>13</v>
      </c>
      <c r="B17" s="25">
        <v>9731</v>
      </c>
      <c r="D17" s="25">
        <v>198</v>
      </c>
      <c r="E17" s="1"/>
      <c r="F17" s="18">
        <f t="shared" ref="F17:F23" si="7">$K$7*EXP(-B17/$K$8)</f>
        <v>1363.1741480304195</v>
      </c>
      <c r="G17" s="18">
        <f t="shared" ref="G17:G23" si="8">$O$7*EXP(-B17/$O$8)</f>
        <v>245.36240486687245</v>
      </c>
      <c r="H17" s="1">
        <f t="shared" si="3"/>
        <v>5.5557580174927121</v>
      </c>
      <c r="J17" s="26"/>
      <c r="K17" s="27"/>
      <c r="L17" s="27"/>
      <c r="M17" s="27"/>
      <c r="N17" s="28"/>
      <c r="O17" s="27"/>
      <c r="P17" s="26"/>
      <c r="Q17" s="26"/>
    </row>
    <row r="18" spans="1:17" x14ac:dyDescent="0.15">
      <c r="A18" s="25">
        <v>14</v>
      </c>
      <c r="B18" s="25">
        <v>10811</v>
      </c>
      <c r="D18" s="25">
        <v>249</v>
      </c>
      <c r="E18" s="1"/>
      <c r="F18" s="18">
        <f t="shared" si="7"/>
        <v>1346.356587022354</v>
      </c>
      <c r="G18" s="18">
        <f t="shared" si="8"/>
        <v>242.33535420067818</v>
      </c>
      <c r="H18" s="1">
        <f t="shared" si="3"/>
        <v>5.5557580174927121</v>
      </c>
      <c r="J18" s="26"/>
      <c r="K18" s="27"/>
      <c r="L18" s="27"/>
      <c r="M18" s="27"/>
      <c r="N18" s="28"/>
      <c r="O18" s="27"/>
      <c r="P18" s="26"/>
      <c r="Q18" s="26"/>
    </row>
    <row r="19" spans="1:17" x14ac:dyDescent="0.15">
      <c r="A19" s="25">
        <v>15</v>
      </c>
      <c r="B19" s="25">
        <v>11840</v>
      </c>
      <c r="C19" s="25">
        <v>1715</v>
      </c>
      <c r="D19" s="25">
        <v>268</v>
      </c>
      <c r="E19" s="1">
        <f>C19/D19</f>
        <v>6.3992537313432836</v>
      </c>
      <c r="F19" s="18">
        <f t="shared" si="7"/>
        <v>1330.5262403632264</v>
      </c>
      <c r="G19" s="18">
        <f t="shared" si="8"/>
        <v>239.48599564163288</v>
      </c>
      <c r="H19" s="1">
        <f t="shared" si="3"/>
        <v>5.5557580174927113</v>
      </c>
      <c r="J19" s="26"/>
      <c r="K19" s="27"/>
      <c r="L19" s="27"/>
      <c r="M19" s="27"/>
      <c r="N19" s="28"/>
      <c r="O19" s="27"/>
      <c r="P19" s="26"/>
      <c r="Q19" s="26"/>
    </row>
    <row r="20" spans="1:17" x14ac:dyDescent="0.15">
      <c r="A20" s="25">
        <v>16</v>
      </c>
      <c r="B20" s="25">
        <v>11845</v>
      </c>
      <c r="D20" s="25">
        <v>268</v>
      </c>
      <c r="E20" s="1"/>
      <c r="F20" s="18">
        <f t="shared" si="7"/>
        <v>1330.4497755352045</v>
      </c>
      <c r="G20" s="18">
        <f t="shared" si="8"/>
        <v>239.47223247416207</v>
      </c>
      <c r="H20" s="1">
        <f t="shared" si="3"/>
        <v>5.5557580174927121</v>
      </c>
      <c r="J20" s="26"/>
      <c r="K20" s="27"/>
      <c r="L20" s="27"/>
      <c r="M20" s="27"/>
      <c r="N20" s="28"/>
      <c r="O20" s="27"/>
      <c r="P20" s="26"/>
      <c r="Q20" s="26"/>
    </row>
    <row r="21" spans="1:17" x14ac:dyDescent="0.15">
      <c r="A21" s="25">
        <v>17</v>
      </c>
      <c r="B21" s="25">
        <v>11938</v>
      </c>
      <c r="D21" s="25">
        <v>267</v>
      </c>
      <c r="E21" s="1"/>
      <c r="F21" s="18">
        <f t="shared" si="7"/>
        <v>1329.028330475968</v>
      </c>
      <c r="G21" s="18">
        <f t="shared" si="8"/>
        <v>239.21638168750775</v>
      </c>
      <c r="H21" s="1">
        <f t="shared" si="3"/>
        <v>5.5557580174927121</v>
      </c>
      <c r="J21" s="26"/>
      <c r="K21" s="27"/>
      <c r="L21" s="27"/>
      <c r="M21" s="27"/>
      <c r="N21" s="28"/>
      <c r="O21" s="27"/>
      <c r="P21" s="26"/>
      <c r="Q21" s="26"/>
    </row>
    <row r="22" spans="1:17" x14ac:dyDescent="0.15">
      <c r="A22" s="25">
        <v>18</v>
      </c>
      <c r="B22" s="25">
        <v>12819</v>
      </c>
      <c r="D22" s="25">
        <v>250</v>
      </c>
      <c r="E22" s="1"/>
      <c r="F22" s="18">
        <f t="shared" si="7"/>
        <v>1315.6379220945259</v>
      </c>
      <c r="G22" s="18">
        <f t="shared" si="8"/>
        <v>236.80619601360306</v>
      </c>
      <c r="H22" s="1">
        <f t="shared" si="3"/>
        <v>5.5557580174927121</v>
      </c>
      <c r="J22" s="26"/>
      <c r="K22" s="27"/>
      <c r="L22" s="27"/>
      <c r="M22" s="27"/>
      <c r="N22" s="28"/>
      <c r="O22" s="27"/>
      <c r="P22" s="26"/>
      <c r="Q22" s="26"/>
    </row>
    <row r="23" spans="1:17" x14ac:dyDescent="0.15">
      <c r="A23" s="25">
        <v>19</v>
      </c>
      <c r="B23" s="25">
        <v>13864</v>
      </c>
      <c r="D23" s="25">
        <v>196</v>
      </c>
      <c r="E23" s="1"/>
      <c r="F23" s="18">
        <f t="shared" si="7"/>
        <v>1299.9296733837932</v>
      </c>
      <c r="G23" s="18">
        <f t="shared" si="8"/>
        <v>233.97881428436395</v>
      </c>
      <c r="H23" s="1">
        <f t="shared" si="3"/>
        <v>5.5557580174927113</v>
      </c>
      <c r="J23" s="26"/>
      <c r="K23" s="27"/>
      <c r="L23" s="27"/>
      <c r="M23" s="27"/>
      <c r="N23" s="28"/>
      <c r="O23" s="27"/>
      <c r="P23" s="26"/>
      <c r="Q23" s="26"/>
    </row>
    <row r="24" spans="1:17" x14ac:dyDescent="0.15">
      <c r="A24" s="25">
        <v>20</v>
      </c>
      <c r="B24" s="25">
        <v>14907</v>
      </c>
      <c r="D24" s="25">
        <v>220</v>
      </c>
      <c r="E24" s="1"/>
      <c r="F24" s="18">
        <f t="shared" ref="F24:F49" si="9">$K$7*EXP(-B24/$K$8)</f>
        <v>1284.438502556475</v>
      </c>
      <c r="G24" s="18">
        <f t="shared" ref="G24:G35" si="10">$O$7*EXP(-B24/$O$8)</f>
        <v>231.19050515021104</v>
      </c>
      <c r="H24" s="1">
        <f t="shared" ref="H24:H67" si="11">F24/G24</f>
        <v>5.5557580174927113</v>
      </c>
      <c r="J24" s="26"/>
      <c r="K24" s="27"/>
      <c r="L24" s="27"/>
      <c r="M24" s="27"/>
      <c r="N24" s="28"/>
      <c r="O24" s="27"/>
      <c r="P24" s="26"/>
      <c r="Q24" s="26"/>
    </row>
    <row r="25" spans="1:17" x14ac:dyDescent="0.15">
      <c r="A25" s="25">
        <v>21</v>
      </c>
      <c r="B25" s="25">
        <v>15766</v>
      </c>
      <c r="D25" s="25">
        <v>208</v>
      </c>
      <c r="E25" s="1"/>
      <c r="F25" s="18">
        <f t="shared" si="9"/>
        <v>1271.8189204427736</v>
      </c>
      <c r="G25" s="18">
        <f t="shared" si="10"/>
        <v>228.9190631482434</v>
      </c>
      <c r="H25" s="1">
        <f t="shared" si="11"/>
        <v>5.5557580174927113</v>
      </c>
      <c r="J25" s="26"/>
      <c r="K25" s="27"/>
      <c r="L25" s="27"/>
      <c r="M25" s="27"/>
      <c r="N25" s="28"/>
      <c r="O25" s="27"/>
      <c r="P25" s="26"/>
      <c r="Q25" s="26"/>
    </row>
    <row r="26" spans="1:17" x14ac:dyDescent="0.15">
      <c r="A26" s="25">
        <v>22</v>
      </c>
      <c r="B26" s="25">
        <v>16786</v>
      </c>
      <c r="D26" s="25">
        <v>219</v>
      </c>
      <c r="E26" s="1"/>
      <c r="F26" s="18">
        <f t="shared" si="9"/>
        <v>1256.9950085916646</v>
      </c>
      <c r="G26" s="18">
        <f t="shared" si="10"/>
        <v>226.25085625290438</v>
      </c>
      <c r="H26" s="1">
        <f t="shared" si="11"/>
        <v>5.5557580174927121</v>
      </c>
      <c r="J26" s="26"/>
      <c r="K26" s="27"/>
      <c r="L26" s="27"/>
      <c r="M26" s="27"/>
      <c r="N26" s="28"/>
      <c r="O26" s="27"/>
      <c r="P26" s="26"/>
      <c r="Q26" s="26"/>
    </row>
    <row r="27" spans="1:17" x14ac:dyDescent="0.15">
      <c r="A27" s="25">
        <v>23</v>
      </c>
      <c r="B27" s="25">
        <v>16911</v>
      </c>
      <c r="D27" s="25">
        <v>214</v>
      </c>
      <c r="E27" s="1"/>
      <c r="F27" s="18">
        <f t="shared" si="9"/>
        <v>1255.1902780927298</v>
      </c>
      <c r="G27" s="18">
        <f t="shared" si="10"/>
        <v>225.92601660127585</v>
      </c>
      <c r="H27" s="1">
        <f t="shared" si="11"/>
        <v>5.5557580174927121</v>
      </c>
      <c r="J27" s="26"/>
      <c r="K27" s="27"/>
      <c r="L27" s="27"/>
      <c r="M27" s="27"/>
      <c r="N27" s="28"/>
      <c r="O27" s="27"/>
      <c r="P27" s="26"/>
      <c r="Q27" s="26"/>
    </row>
    <row r="28" spans="1:17" x14ac:dyDescent="0.15">
      <c r="A28" s="25">
        <v>24</v>
      </c>
      <c r="B28" s="25">
        <v>16948</v>
      </c>
      <c r="C28" s="25">
        <v>1377</v>
      </c>
      <c r="D28" s="25">
        <v>212</v>
      </c>
      <c r="E28" s="1">
        <f>C28/D28</f>
        <v>6.4952830188679247</v>
      </c>
      <c r="F28" s="18">
        <f t="shared" si="9"/>
        <v>1254.6565750343045</v>
      </c>
      <c r="G28" s="18">
        <f t="shared" si="10"/>
        <v>225.82995355159929</v>
      </c>
      <c r="H28" s="1">
        <f t="shared" si="11"/>
        <v>5.5557580174927121</v>
      </c>
      <c r="J28" s="26"/>
      <c r="K28" s="27"/>
      <c r="L28" s="27"/>
      <c r="M28" s="27"/>
      <c r="N28" s="28"/>
      <c r="O28" s="27"/>
      <c r="P28" s="26"/>
      <c r="Q28" s="26"/>
    </row>
    <row r="29" spans="1:17" x14ac:dyDescent="0.15">
      <c r="A29" s="25">
        <v>25</v>
      </c>
      <c r="B29" s="25">
        <v>17845</v>
      </c>
      <c r="D29" s="25">
        <v>178</v>
      </c>
      <c r="E29" s="1"/>
      <c r="F29" s="18">
        <f t="shared" si="9"/>
        <v>1241.7870915173248</v>
      </c>
      <c r="G29" s="18">
        <f t="shared" si="10"/>
        <v>223.51353093627677</v>
      </c>
      <c r="H29" s="1">
        <f t="shared" si="11"/>
        <v>5.5557580174927113</v>
      </c>
      <c r="J29" s="26"/>
      <c r="K29" s="27"/>
      <c r="L29" s="27"/>
      <c r="M29" s="27"/>
      <c r="N29" s="28"/>
      <c r="O29" s="27"/>
      <c r="P29" s="26"/>
      <c r="Q29" s="26"/>
    </row>
    <row r="30" spans="1:17" x14ac:dyDescent="0.15">
      <c r="A30" s="25">
        <v>26</v>
      </c>
      <c r="B30" s="25">
        <v>18883</v>
      </c>
      <c r="D30" s="25">
        <v>198</v>
      </c>
      <c r="E30" s="1"/>
      <c r="F30" s="18">
        <f t="shared" si="9"/>
        <v>1227.0593203880458</v>
      </c>
      <c r="G30" s="18">
        <f t="shared" si="10"/>
        <v>220.86262874022941</v>
      </c>
      <c r="H30" s="1">
        <f t="shared" si="11"/>
        <v>5.5557580174927121</v>
      </c>
      <c r="J30" s="26"/>
      <c r="K30" s="27"/>
      <c r="L30" s="27"/>
      <c r="M30" s="27"/>
      <c r="N30" s="28"/>
      <c r="O30" s="27"/>
      <c r="P30" s="26"/>
      <c r="Q30" s="26"/>
    </row>
    <row r="31" spans="1:17" x14ac:dyDescent="0.15">
      <c r="A31" s="25">
        <v>27</v>
      </c>
      <c r="B31" s="25">
        <v>19830</v>
      </c>
      <c r="D31" s="25">
        <v>168</v>
      </c>
      <c r="E31" s="1"/>
      <c r="F31" s="18">
        <f t="shared" si="9"/>
        <v>1213.7751398630464</v>
      </c>
      <c r="G31" s="18">
        <f t="shared" si="10"/>
        <v>218.47156338367984</v>
      </c>
      <c r="H31" s="1">
        <f t="shared" si="11"/>
        <v>5.5557580174927121</v>
      </c>
      <c r="J31" s="26"/>
      <c r="K31" s="27"/>
      <c r="L31" s="27"/>
      <c r="M31" s="27"/>
      <c r="N31" s="28"/>
      <c r="O31" s="27"/>
      <c r="P31" s="26"/>
      <c r="Q31" s="26"/>
    </row>
    <row r="32" spans="1:17" x14ac:dyDescent="0.15">
      <c r="A32" s="25">
        <v>28</v>
      </c>
      <c r="B32" s="25">
        <v>20771</v>
      </c>
      <c r="C32" s="25">
        <v>1242</v>
      </c>
      <c r="D32" s="25">
        <v>230</v>
      </c>
      <c r="E32" s="1">
        <f>C32/D32</f>
        <v>5.4</v>
      </c>
      <c r="F32" s="18">
        <f t="shared" si="9"/>
        <v>1200.7175795231853</v>
      </c>
      <c r="G32" s="18">
        <f t="shared" si="10"/>
        <v>216.12128817393375</v>
      </c>
      <c r="H32" s="1">
        <f t="shared" si="11"/>
        <v>5.5557580174927121</v>
      </c>
      <c r="J32" s="26"/>
      <c r="K32" s="27"/>
      <c r="L32" s="27"/>
      <c r="M32" s="27"/>
      <c r="N32" s="28"/>
      <c r="O32" s="27"/>
      <c r="P32" s="26"/>
      <c r="Q32" s="26"/>
    </row>
    <row r="33" spans="1:17" x14ac:dyDescent="0.15">
      <c r="A33" s="25">
        <v>29</v>
      </c>
      <c r="B33" s="25">
        <v>20821</v>
      </c>
      <c r="D33" s="25">
        <v>234</v>
      </c>
      <c r="E33" s="1"/>
      <c r="F33" s="18">
        <f t="shared" si="9"/>
        <v>1200.0277102060445</v>
      </c>
      <c r="G33" s="18">
        <f t="shared" si="10"/>
        <v>215.99711622206533</v>
      </c>
      <c r="H33" s="1">
        <f t="shared" si="11"/>
        <v>5.5557580174927113</v>
      </c>
      <c r="J33" s="26"/>
      <c r="K33" s="27"/>
      <c r="L33" s="27"/>
      <c r="M33" s="27"/>
      <c r="N33" s="28"/>
      <c r="O33" s="27"/>
      <c r="P33" s="26"/>
      <c r="Q33" s="26"/>
    </row>
    <row r="34" spans="1:17" x14ac:dyDescent="0.15">
      <c r="A34" s="25">
        <v>30</v>
      </c>
      <c r="B34" s="25">
        <v>20887</v>
      </c>
      <c r="D34" s="25">
        <v>234</v>
      </c>
      <c r="E34" s="1"/>
      <c r="F34" s="18">
        <f t="shared" si="9"/>
        <v>1199.1176895808035</v>
      </c>
      <c r="G34" s="18">
        <f t="shared" si="10"/>
        <v>215.83331847882744</v>
      </c>
      <c r="H34" s="1">
        <f t="shared" si="11"/>
        <v>5.5557580174927121</v>
      </c>
      <c r="J34" s="26"/>
      <c r="K34" s="27"/>
      <c r="L34" s="27"/>
      <c r="M34" s="27"/>
      <c r="N34" s="28"/>
      <c r="O34" s="27"/>
      <c r="P34" s="26"/>
      <c r="Q34" s="26"/>
    </row>
    <row r="35" spans="1:17" x14ac:dyDescent="0.15">
      <c r="A35" s="25">
        <v>31</v>
      </c>
      <c r="B35" s="25">
        <v>21833</v>
      </c>
      <c r="D35" s="25">
        <v>239</v>
      </c>
      <c r="E35" s="1"/>
      <c r="F35" s="18">
        <f t="shared" si="9"/>
        <v>1186.1496398035806</v>
      </c>
      <c r="G35" s="18">
        <f t="shared" si="10"/>
        <v>213.49915458320925</v>
      </c>
      <c r="H35" s="1">
        <f t="shared" si="11"/>
        <v>5.5557580174927121</v>
      </c>
      <c r="J35" s="26"/>
      <c r="K35" s="27"/>
      <c r="L35" s="27"/>
      <c r="M35" s="27"/>
      <c r="N35" s="28"/>
      <c r="O35" s="27"/>
      <c r="P35" s="26"/>
      <c r="Q35" s="26"/>
    </row>
    <row r="36" spans="1:17" x14ac:dyDescent="0.15">
      <c r="A36" s="25">
        <v>32</v>
      </c>
      <c r="B36" s="25">
        <v>22835</v>
      </c>
      <c r="D36" s="25">
        <v>239</v>
      </c>
      <c r="E36" s="1"/>
      <c r="F36" s="18">
        <f t="shared" si="9"/>
        <v>1172.5668364450978</v>
      </c>
      <c r="G36" s="18">
        <f t="shared" ref="G36:G85" si="12">$O$7*EXP(-B36/$O$8)</f>
        <v>211.05433907545742</v>
      </c>
      <c r="H36" s="1">
        <f t="shared" si="11"/>
        <v>5.5557580174927113</v>
      </c>
      <c r="J36" s="26"/>
      <c r="K36" s="27"/>
      <c r="L36" s="27"/>
      <c r="M36" s="27"/>
      <c r="N36" s="28"/>
      <c r="O36" s="27"/>
      <c r="P36" s="26"/>
      <c r="Q36" s="26"/>
    </row>
    <row r="37" spans="1:17" x14ac:dyDescent="0.15">
      <c r="A37" s="25">
        <v>33</v>
      </c>
      <c r="B37" s="25">
        <v>23802</v>
      </c>
      <c r="D37" s="25">
        <v>149</v>
      </c>
      <c r="E37" s="1"/>
      <c r="F37" s="18">
        <f t="shared" si="9"/>
        <v>1159.6059864321971</v>
      </c>
      <c r="G37" s="18">
        <f t="shared" si="12"/>
        <v>208.72147109019016</v>
      </c>
      <c r="H37" s="1">
        <f t="shared" si="11"/>
        <v>5.5557580174927113</v>
      </c>
      <c r="J37" s="26"/>
      <c r="K37" s="27"/>
      <c r="L37" s="27"/>
      <c r="M37" s="27"/>
      <c r="N37" s="28"/>
      <c r="O37" s="27"/>
      <c r="P37" s="26"/>
      <c r="Q37" s="26"/>
    </row>
    <row r="38" spans="1:17" x14ac:dyDescent="0.15">
      <c r="A38" s="25">
        <v>34</v>
      </c>
      <c r="B38" s="25">
        <v>25795</v>
      </c>
      <c r="D38" s="25">
        <v>209</v>
      </c>
      <c r="E38" s="1"/>
      <c r="F38" s="18">
        <f t="shared" si="9"/>
        <v>1133.3436372145898</v>
      </c>
      <c r="G38" s="18">
        <f t="shared" si="12"/>
        <v>203.99442049962832</v>
      </c>
      <c r="H38" s="1">
        <f t="shared" si="11"/>
        <v>5.5557580174927121</v>
      </c>
      <c r="J38" s="26"/>
      <c r="K38" s="27"/>
      <c r="L38" s="27"/>
      <c r="M38" s="27"/>
      <c r="N38" s="28"/>
      <c r="O38" s="27"/>
      <c r="P38" s="26"/>
      <c r="Q38" s="26"/>
    </row>
    <row r="39" spans="1:17" x14ac:dyDescent="0.15">
      <c r="A39" s="25">
        <v>35</v>
      </c>
      <c r="B39" s="25">
        <v>25799</v>
      </c>
      <c r="C39" s="25">
        <v>1110</v>
      </c>
      <c r="D39" s="25">
        <v>209</v>
      </c>
      <c r="E39" s="1">
        <f>C39/D39</f>
        <v>5.3110047846889952</v>
      </c>
      <c r="F39" s="18">
        <f t="shared" si="9"/>
        <v>1133.2915306590155</v>
      </c>
      <c r="G39" s="18">
        <f t="shared" si="12"/>
        <v>203.98504166141939</v>
      </c>
      <c r="H39" s="1">
        <f t="shared" si="11"/>
        <v>5.5557580174927113</v>
      </c>
      <c r="J39" s="26"/>
      <c r="K39" s="27"/>
      <c r="L39" s="27"/>
      <c r="M39" s="27"/>
      <c r="N39" s="28"/>
      <c r="O39" s="27"/>
      <c r="P39" s="26"/>
      <c r="Q39" s="26"/>
    </row>
    <row r="40" spans="1:17" x14ac:dyDescent="0.15">
      <c r="A40" s="25">
        <v>36</v>
      </c>
      <c r="B40" s="25">
        <v>25865</v>
      </c>
      <c r="D40" s="25">
        <v>206</v>
      </c>
      <c r="E40" s="1"/>
      <c r="F40" s="18">
        <f t="shared" si="9"/>
        <v>1132.4321182816682</v>
      </c>
      <c r="G40" s="18">
        <f t="shared" si="12"/>
        <v>203.83035307083617</v>
      </c>
      <c r="H40" s="1">
        <f t="shared" si="11"/>
        <v>5.5557580174927113</v>
      </c>
      <c r="J40" s="26"/>
      <c r="K40" s="27"/>
      <c r="L40" s="27"/>
      <c r="M40" s="27"/>
      <c r="N40" s="28"/>
      <c r="O40" s="27"/>
      <c r="P40" s="26"/>
      <c r="Q40" s="26"/>
    </row>
    <row r="41" spans="1:17" x14ac:dyDescent="0.15">
      <c r="A41" s="25">
        <v>37</v>
      </c>
      <c r="B41" s="25">
        <v>26831</v>
      </c>
      <c r="D41" s="25">
        <v>157</v>
      </c>
      <c r="E41" s="1"/>
      <c r="F41" s="18">
        <f t="shared" si="9"/>
        <v>1119.9277660126781</v>
      </c>
      <c r="G41" s="18">
        <f t="shared" si="12"/>
        <v>201.57965168506323</v>
      </c>
      <c r="H41" s="1">
        <f t="shared" si="11"/>
        <v>5.5557580174927113</v>
      </c>
      <c r="J41" s="26"/>
      <c r="K41" s="27"/>
      <c r="L41" s="27"/>
      <c r="M41" s="27"/>
      <c r="N41" s="28"/>
      <c r="O41" s="27"/>
      <c r="P41" s="26"/>
      <c r="Q41" s="26"/>
    </row>
    <row r="42" spans="1:17" x14ac:dyDescent="0.15">
      <c r="A42" s="25">
        <v>38</v>
      </c>
      <c r="B42" s="25">
        <v>27785</v>
      </c>
      <c r="D42" s="25">
        <v>197</v>
      </c>
      <c r="E42" s="1"/>
      <c r="F42" s="18">
        <f t="shared" si="9"/>
        <v>1107.7142648458287</v>
      </c>
      <c r="G42" s="18">
        <f t="shared" si="12"/>
        <v>199.38130158982969</v>
      </c>
      <c r="H42" s="1">
        <f t="shared" si="11"/>
        <v>5.5557580174927121</v>
      </c>
      <c r="J42" s="26"/>
      <c r="K42" s="27"/>
      <c r="L42" s="27"/>
      <c r="M42" s="27"/>
      <c r="N42" s="28"/>
      <c r="O42" s="27"/>
      <c r="P42" s="26"/>
      <c r="Q42" s="26"/>
    </row>
    <row r="43" spans="1:17" x14ac:dyDescent="0.15">
      <c r="A43" s="25">
        <v>39</v>
      </c>
      <c r="B43" s="25">
        <v>28824</v>
      </c>
      <c r="C43" s="25">
        <v>1013</v>
      </c>
      <c r="D43" s="25">
        <v>219</v>
      </c>
      <c r="E43" s="1">
        <f>C43/D43</f>
        <v>4.6255707762557075</v>
      </c>
      <c r="F43" s="18">
        <f t="shared" si="9"/>
        <v>1094.5640351992381</v>
      </c>
      <c r="G43" s="18">
        <f t="shared" si="12"/>
        <v>197.01434651273919</v>
      </c>
      <c r="H43" s="1">
        <f t="shared" si="11"/>
        <v>5.5557580174927121</v>
      </c>
      <c r="J43" s="26"/>
      <c r="K43" s="27"/>
      <c r="L43" s="27"/>
      <c r="M43" s="27"/>
      <c r="N43" s="28"/>
      <c r="O43" s="27"/>
      <c r="P43" s="26"/>
      <c r="Q43" s="26"/>
    </row>
    <row r="44" spans="1:17" x14ac:dyDescent="0.15">
      <c r="A44" s="25">
        <v>40</v>
      </c>
      <c r="B44" s="25">
        <v>28844</v>
      </c>
      <c r="D44" s="25">
        <v>217</v>
      </c>
      <c r="E44" s="1"/>
      <c r="F44" s="18">
        <f t="shared" si="9"/>
        <v>1094.3124402031735</v>
      </c>
      <c r="G44" s="18">
        <f t="shared" si="12"/>
        <v>196.96906106379191</v>
      </c>
      <c r="H44" s="1">
        <f t="shared" si="11"/>
        <v>5.5557580174927121</v>
      </c>
      <c r="J44" s="26"/>
      <c r="K44" s="27"/>
      <c r="L44" s="27"/>
      <c r="M44" s="27"/>
      <c r="N44" s="28"/>
      <c r="O44" s="27"/>
      <c r="P44" s="26"/>
      <c r="Q44" s="26"/>
    </row>
    <row r="45" spans="1:17" x14ac:dyDescent="0.15">
      <c r="A45" s="25">
        <v>41</v>
      </c>
      <c r="B45" s="25">
        <v>28880</v>
      </c>
      <c r="D45" s="25">
        <v>213</v>
      </c>
      <c r="E45" s="1"/>
      <c r="F45" s="18">
        <f t="shared" si="9"/>
        <v>1093.859714936156</v>
      </c>
      <c r="G45" s="18">
        <f t="shared" si="12"/>
        <v>196.88757348539272</v>
      </c>
      <c r="H45" s="1">
        <f t="shared" si="11"/>
        <v>5.5557580174927113</v>
      </c>
      <c r="J45" s="26"/>
      <c r="K45" s="27"/>
      <c r="L45" s="27"/>
      <c r="M45" s="27"/>
      <c r="N45" s="28"/>
      <c r="O45" s="27"/>
      <c r="P45" s="26"/>
      <c r="Q45" s="26"/>
    </row>
    <row r="46" spans="1:17" x14ac:dyDescent="0.15">
      <c r="A46" s="25">
        <v>42</v>
      </c>
      <c r="B46" s="25">
        <v>29791</v>
      </c>
      <c r="D46" s="25">
        <v>136</v>
      </c>
      <c r="E46" s="1"/>
      <c r="F46" s="18">
        <f t="shared" si="9"/>
        <v>1082.4653813325278</v>
      </c>
      <c r="G46" s="18">
        <f t="shared" si="12"/>
        <v>194.8366681781867</v>
      </c>
      <c r="H46" s="1">
        <f t="shared" si="11"/>
        <v>5.5557580174927113</v>
      </c>
      <c r="J46" s="26"/>
      <c r="K46" s="27"/>
      <c r="L46" s="27"/>
      <c r="M46" s="27"/>
      <c r="N46" s="28"/>
      <c r="O46" s="27"/>
      <c r="P46" s="26"/>
      <c r="Q46" s="26"/>
    </row>
    <row r="47" spans="1:17" x14ac:dyDescent="0.15">
      <c r="A47" s="25">
        <v>43</v>
      </c>
      <c r="B47" s="25">
        <v>30745</v>
      </c>
      <c r="D47" s="25">
        <v>171</v>
      </c>
      <c r="E47" s="1"/>
      <c r="F47" s="18">
        <f t="shared" si="9"/>
        <v>1070.6604305140932</v>
      </c>
      <c r="G47" s="18">
        <f t="shared" si="12"/>
        <v>192.7118544657705</v>
      </c>
      <c r="H47" s="1">
        <f t="shared" si="11"/>
        <v>5.5557580174927121</v>
      </c>
      <c r="J47" s="26"/>
      <c r="K47" s="27"/>
      <c r="L47" s="27"/>
      <c r="M47" s="27"/>
      <c r="N47" s="28"/>
      <c r="O47" s="27"/>
      <c r="P47" s="26"/>
      <c r="Q47" s="26"/>
    </row>
    <row r="48" spans="1:17" x14ac:dyDescent="0.15">
      <c r="A48" s="25">
        <v>44</v>
      </c>
      <c r="B48" s="25">
        <v>31706</v>
      </c>
      <c r="D48" s="25">
        <v>151</v>
      </c>
      <c r="E48" s="1"/>
      <c r="F48" s="18">
        <f t="shared" si="9"/>
        <v>1058.8990177465023</v>
      </c>
      <c r="G48" s="18">
        <f t="shared" si="12"/>
        <v>190.59487731691715</v>
      </c>
      <c r="H48" s="1">
        <f t="shared" si="11"/>
        <v>5.5557580174927121</v>
      </c>
    </row>
    <row r="49" spans="1:8" x14ac:dyDescent="0.15">
      <c r="A49" s="25">
        <v>45</v>
      </c>
      <c r="B49" s="25">
        <v>32795</v>
      </c>
      <c r="D49" s="25">
        <v>194</v>
      </c>
      <c r="E49" s="1"/>
      <c r="F49" s="18">
        <f t="shared" si="9"/>
        <v>1045.7271329576377</v>
      </c>
      <c r="G49" s="18">
        <f t="shared" si="12"/>
        <v>188.22402445626486</v>
      </c>
      <c r="H49" s="1">
        <f t="shared" si="11"/>
        <v>5.5557580174927113</v>
      </c>
    </row>
    <row r="50" spans="1:8" x14ac:dyDescent="0.15">
      <c r="A50" s="25">
        <v>46</v>
      </c>
      <c r="B50" s="25">
        <v>32852</v>
      </c>
      <c r="C50" s="25">
        <v>998</v>
      </c>
      <c r="D50" s="25">
        <v>191</v>
      </c>
      <c r="E50" s="1">
        <f>C50/D50</f>
        <v>5.2251308900523563</v>
      </c>
      <c r="F50" s="18">
        <f t="shared" ref="F50:F85" si="13">$K$7*EXP(-B50/$K$8)</f>
        <v>1045.0422257784137</v>
      </c>
      <c r="G50" s="18">
        <f t="shared" si="12"/>
        <v>188.10074565667213</v>
      </c>
      <c r="H50" s="1">
        <f t="shared" si="11"/>
        <v>5.5557580174927121</v>
      </c>
    </row>
    <row r="51" spans="1:8" x14ac:dyDescent="0.15">
      <c r="A51" s="25">
        <v>47</v>
      </c>
      <c r="B51" s="25">
        <v>33710</v>
      </c>
      <c r="D51" s="25">
        <v>150</v>
      </c>
      <c r="E51" s="1"/>
      <c r="F51" s="18">
        <f t="shared" si="13"/>
        <v>1034.7866012362167</v>
      </c>
      <c r="G51" s="18">
        <f t="shared" si="12"/>
        <v>186.2548005111301</v>
      </c>
      <c r="H51" s="1">
        <f t="shared" si="11"/>
        <v>5.5557580174927121</v>
      </c>
    </row>
    <row r="52" spans="1:8" x14ac:dyDescent="0.15">
      <c r="A52" s="25">
        <v>48</v>
      </c>
      <c r="B52" s="25">
        <v>34712</v>
      </c>
      <c r="D52" s="25">
        <v>149</v>
      </c>
      <c r="E52" s="1"/>
      <c r="F52" s="18">
        <f t="shared" si="13"/>
        <v>1022.9370820432491</v>
      </c>
      <c r="G52" s="18">
        <f t="shared" si="12"/>
        <v>184.1219647836455</v>
      </c>
      <c r="H52" s="1">
        <f t="shared" si="11"/>
        <v>5.5557580174927113</v>
      </c>
    </row>
    <row r="53" spans="1:8" x14ac:dyDescent="0.15">
      <c r="A53" s="25">
        <v>49</v>
      </c>
      <c r="B53" s="25">
        <v>36753</v>
      </c>
      <c r="C53" s="25">
        <v>947</v>
      </c>
      <c r="D53" s="25">
        <v>165</v>
      </c>
      <c r="E53" s="1">
        <f>C53/D53</f>
        <v>5.7393939393939393</v>
      </c>
      <c r="F53" s="18">
        <f t="shared" si="13"/>
        <v>999.21851710104534</v>
      </c>
      <c r="G53" s="18">
        <f t="shared" si="12"/>
        <v>179.85277867663288</v>
      </c>
      <c r="H53" s="1">
        <f t="shared" si="11"/>
        <v>5.5557580174927113</v>
      </c>
    </row>
    <row r="54" spans="1:8" x14ac:dyDescent="0.15">
      <c r="A54" s="25">
        <v>50</v>
      </c>
      <c r="B54" s="25">
        <v>36846</v>
      </c>
      <c r="D54" s="25">
        <v>163</v>
      </c>
      <c r="E54" s="1"/>
      <c r="F54" s="18">
        <f t="shared" si="13"/>
        <v>998.15095765584977</v>
      </c>
      <c r="G54" s="18">
        <f t="shared" si="12"/>
        <v>179.66062497918344</v>
      </c>
      <c r="H54" s="1">
        <f t="shared" si="11"/>
        <v>5.5557580174927121</v>
      </c>
    </row>
    <row r="55" spans="1:8" x14ac:dyDescent="0.15">
      <c r="A55" s="25">
        <v>51</v>
      </c>
      <c r="B55" s="25">
        <v>36853</v>
      </c>
      <c r="D55" s="25">
        <v>163</v>
      </c>
      <c r="E55" s="1"/>
      <c r="F55" s="18">
        <f t="shared" si="13"/>
        <v>998.07064989007222</v>
      </c>
      <c r="G55" s="18">
        <f t="shared" si="12"/>
        <v>179.64617010812449</v>
      </c>
      <c r="H55" s="1">
        <f t="shared" si="11"/>
        <v>5.5557580174927121</v>
      </c>
    </row>
    <row r="56" spans="1:8" x14ac:dyDescent="0.15">
      <c r="A56" s="25">
        <v>52</v>
      </c>
      <c r="B56" s="25">
        <v>37723</v>
      </c>
      <c r="D56" s="25">
        <v>150</v>
      </c>
      <c r="E56" s="1"/>
      <c r="F56" s="18">
        <f t="shared" si="13"/>
        <v>988.1396809935901</v>
      </c>
      <c r="G56" s="18">
        <f t="shared" si="12"/>
        <v>177.85866084922341</v>
      </c>
      <c r="H56" s="1">
        <f t="shared" si="11"/>
        <v>5.5557580174927121</v>
      </c>
    </row>
    <row r="57" spans="1:8" x14ac:dyDescent="0.15">
      <c r="A57" s="25">
        <v>53</v>
      </c>
      <c r="B57" s="25">
        <v>38729</v>
      </c>
      <c r="D57" s="25">
        <v>151</v>
      </c>
      <c r="E57" s="1"/>
      <c r="F57" s="18">
        <f t="shared" si="13"/>
        <v>976.77941326960263</v>
      </c>
      <c r="G57" s="18">
        <f t="shared" si="12"/>
        <v>175.81388717689666</v>
      </c>
      <c r="H57" s="1">
        <f t="shared" si="11"/>
        <v>5.5557580174927113</v>
      </c>
    </row>
    <row r="58" spans="1:8" x14ac:dyDescent="0.15">
      <c r="A58" s="25">
        <v>54</v>
      </c>
      <c r="B58" s="25">
        <v>39857</v>
      </c>
      <c r="D58" s="25">
        <v>151</v>
      </c>
      <c r="E58" s="1"/>
      <c r="F58" s="18">
        <f t="shared" si="13"/>
        <v>964.1967098420206</v>
      </c>
      <c r="G58" s="18">
        <f t="shared" si="12"/>
        <v>173.54908309652373</v>
      </c>
      <c r="H58" s="1">
        <f t="shared" si="11"/>
        <v>5.5557580174927121</v>
      </c>
    </row>
    <row r="59" spans="1:8" x14ac:dyDescent="0.15">
      <c r="A59" s="25">
        <v>55</v>
      </c>
      <c r="B59" s="25">
        <v>40731</v>
      </c>
      <c r="C59" s="25">
        <v>898</v>
      </c>
      <c r="D59" s="25">
        <v>158</v>
      </c>
      <c r="E59" s="1">
        <f>C59/D59</f>
        <v>5.6835443037974684</v>
      </c>
      <c r="F59" s="18">
        <f t="shared" si="13"/>
        <v>954.55890350597917</v>
      </c>
      <c r="G59" s="18">
        <f t="shared" si="12"/>
        <v>171.81434117549404</v>
      </c>
      <c r="H59" s="1">
        <f t="shared" si="11"/>
        <v>5.5557580174927121</v>
      </c>
    </row>
    <row r="60" spans="1:8" x14ac:dyDescent="0.15">
      <c r="A60" s="25">
        <v>56</v>
      </c>
      <c r="B60" s="25">
        <v>40752</v>
      </c>
      <c r="D60" s="25">
        <v>158</v>
      </c>
      <c r="E60" s="1"/>
      <c r="F60" s="18">
        <f t="shared" si="13"/>
        <v>954.3285205421264</v>
      </c>
      <c r="G60" s="18">
        <f t="shared" si="12"/>
        <v>171.77287375320398</v>
      </c>
      <c r="H60" s="1">
        <f t="shared" si="11"/>
        <v>5.5557580174927113</v>
      </c>
    </row>
    <row r="61" spans="1:8" x14ac:dyDescent="0.15">
      <c r="A61" s="25">
        <v>57</v>
      </c>
      <c r="B61" s="25">
        <v>40840</v>
      </c>
      <c r="D61" s="25">
        <v>158</v>
      </c>
      <c r="E61" s="1"/>
      <c r="F61" s="18">
        <f t="shared" si="13"/>
        <v>953.36371076027922</v>
      </c>
      <c r="G61" s="18">
        <f t="shared" si="12"/>
        <v>171.59921432116798</v>
      </c>
      <c r="H61" s="1">
        <f t="shared" si="11"/>
        <v>5.5557580174927121</v>
      </c>
    </row>
    <row r="62" spans="1:8" x14ac:dyDescent="0.15">
      <c r="A62" s="25">
        <v>58</v>
      </c>
      <c r="B62" s="25">
        <v>45832</v>
      </c>
      <c r="C62" s="25">
        <v>836</v>
      </c>
      <c r="D62" s="25">
        <v>140</v>
      </c>
      <c r="E62" s="1">
        <f>C62/D62</f>
        <v>5.9714285714285715</v>
      </c>
      <c r="F62" s="18">
        <f t="shared" si="13"/>
        <v>900.20018712308809</v>
      </c>
      <c r="G62" s="18">
        <f t="shared" si="12"/>
        <v>162.03012879408024</v>
      </c>
      <c r="H62" s="1">
        <f t="shared" si="11"/>
        <v>5.5557580174927121</v>
      </c>
    </row>
    <row r="63" spans="1:8" x14ac:dyDescent="0.15">
      <c r="A63" s="25">
        <v>59</v>
      </c>
      <c r="B63" s="25">
        <v>45850</v>
      </c>
      <c r="D63" s="25">
        <v>140</v>
      </c>
      <c r="E63" s="1"/>
      <c r="F63" s="18">
        <f t="shared" si="13"/>
        <v>900.01395807424922</v>
      </c>
      <c r="G63" s="18">
        <f t="shared" si="12"/>
        <v>161.99660878686387</v>
      </c>
      <c r="H63" s="1">
        <f t="shared" si="11"/>
        <v>5.5557580174927113</v>
      </c>
    </row>
    <row r="64" spans="1:8" x14ac:dyDescent="0.15">
      <c r="A64" s="25">
        <v>60</v>
      </c>
      <c r="B64" s="25">
        <v>45894</v>
      </c>
      <c r="D64" s="25">
        <v>140</v>
      </c>
      <c r="E64" s="1"/>
      <c r="F64" s="18">
        <f t="shared" si="13"/>
        <v>899.55889368465364</v>
      </c>
      <c r="G64" s="18">
        <f t="shared" si="12"/>
        <v>161.91470018174414</v>
      </c>
      <c r="H64" s="1">
        <f t="shared" si="11"/>
        <v>5.5557580174927121</v>
      </c>
    </row>
    <row r="65" spans="1:8" x14ac:dyDescent="0.15">
      <c r="A65" s="25">
        <v>61</v>
      </c>
      <c r="B65" s="25">
        <v>50833</v>
      </c>
      <c r="C65" s="25">
        <v>800</v>
      </c>
      <c r="D65" s="25">
        <v>149</v>
      </c>
      <c r="E65" s="1">
        <f>C65/D65</f>
        <v>5.3691275167785237</v>
      </c>
      <c r="F65" s="18">
        <f t="shared" si="13"/>
        <v>849.91335594508757</v>
      </c>
      <c r="G65" s="18">
        <f t="shared" si="12"/>
        <v>152.97882903990293</v>
      </c>
      <c r="H65" s="1">
        <f t="shared" si="11"/>
        <v>5.5557580174927113</v>
      </c>
    </row>
    <row r="66" spans="1:8" x14ac:dyDescent="0.15">
      <c r="A66" s="25">
        <v>62</v>
      </c>
      <c r="B66" s="25">
        <v>50888</v>
      </c>
      <c r="D66" s="25">
        <v>149</v>
      </c>
      <c r="E66" s="1"/>
      <c r="F66" s="18">
        <f t="shared" si="13"/>
        <v>849.37622419913794</v>
      </c>
      <c r="G66" s="18">
        <f t="shared" si="12"/>
        <v>152.88214884896257</v>
      </c>
      <c r="H66" s="1">
        <f t="shared" si="11"/>
        <v>5.5557580174927113</v>
      </c>
    </row>
    <row r="67" spans="1:8" x14ac:dyDescent="0.15">
      <c r="A67" s="25">
        <v>63</v>
      </c>
      <c r="B67" s="25">
        <v>50890</v>
      </c>
      <c r="D67" s="25">
        <v>149</v>
      </c>
      <c r="E67" s="1"/>
      <c r="F67" s="18">
        <f t="shared" si="13"/>
        <v>849.35669853336015</v>
      </c>
      <c r="G67" s="18">
        <f t="shared" si="12"/>
        <v>152.87863435720172</v>
      </c>
      <c r="H67" s="1">
        <f t="shared" si="11"/>
        <v>5.5557580174927113</v>
      </c>
    </row>
    <row r="68" spans="1:8" x14ac:dyDescent="0.15">
      <c r="A68" s="25">
        <v>64</v>
      </c>
      <c r="B68" s="25">
        <v>56781</v>
      </c>
      <c r="D68" s="25">
        <v>131</v>
      </c>
      <c r="E68" s="1"/>
      <c r="F68" s="18">
        <f t="shared" si="13"/>
        <v>793.74844727381299</v>
      </c>
      <c r="G68" s="18">
        <f t="shared" si="12"/>
        <v>142.8695138943485</v>
      </c>
      <c r="H68" s="1">
        <f t="shared" ref="H68:H85" si="14">F68/G68</f>
        <v>5.5557580174927113</v>
      </c>
    </row>
    <row r="69" spans="1:8" x14ac:dyDescent="0.15">
      <c r="A69" s="25">
        <v>65</v>
      </c>
      <c r="B69" s="25">
        <v>56863</v>
      </c>
      <c r="C69" s="25">
        <v>649</v>
      </c>
      <c r="D69" s="25">
        <v>131</v>
      </c>
      <c r="E69" s="1">
        <f>C69/D69</f>
        <v>4.9541984732824424</v>
      </c>
      <c r="F69" s="18">
        <f t="shared" si="13"/>
        <v>793.00066901000298</v>
      </c>
      <c r="G69" s="18">
        <f t="shared" si="12"/>
        <v>142.73491871193491</v>
      </c>
      <c r="H69" s="1">
        <f t="shared" si="14"/>
        <v>5.555758017492713</v>
      </c>
    </row>
    <row r="70" spans="1:8" x14ac:dyDescent="0.15">
      <c r="A70" s="25">
        <v>66</v>
      </c>
      <c r="B70" s="25">
        <v>56866</v>
      </c>
      <c r="D70" s="25">
        <v>131</v>
      </c>
      <c r="E70" s="1"/>
      <c r="F70" s="18">
        <f t="shared" si="13"/>
        <v>792.97332463080488</v>
      </c>
      <c r="G70" s="18">
        <f t="shared" si="12"/>
        <v>142.72999690304547</v>
      </c>
      <c r="H70" s="1">
        <f t="shared" si="14"/>
        <v>5.5557580174927121</v>
      </c>
    </row>
    <row r="71" spans="1:8" x14ac:dyDescent="0.15">
      <c r="A71" s="25">
        <v>67</v>
      </c>
      <c r="B71" s="25">
        <v>62918</v>
      </c>
      <c r="D71" s="25">
        <v>125</v>
      </c>
      <c r="E71" s="1"/>
      <c r="F71" s="18">
        <f t="shared" si="13"/>
        <v>739.68643812103585</v>
      </c>
      <c r="G71" s="18">
        <f t="shared" si="12"/>
        <v>133.13870686809591</v>
      </c>
      <c r="H71" s="1">
        <f t="shared" si="14"/>
        <v>5.5557580174927121</v>
      </c>
    </row>
    <row r="72" spans="1:8" x14ac:dyDescent="0.15">
      <c r="A72" s="25">
        <v>68</v>
      </c>
      <c r="B72" s="25">
        <v>62991</v>
      </c>
      <c r="C72" s="25">
        <v>636</v>
      </c>
      <c r="D72" s="25">
        <v>125</v>
      </c>
      <c r="E72" s="1">
        <f>C72/D72</f>
        <v>5.0880000000000001</v>
      </c>
      <c r="F72" s="18">
        <f t="shared" si="13"/>
        <v>739.06604200198137</v>
      </c>
      <c r="G72" s="18">
        <f t="shared" si="12"/>
        <v>133.02703963617165</v>
      </c>
      <c r="H72" s="1">
        <f t="shared" si="14"/>
        <v>5.5557580174927113</v>
      </c>
    </row>
    <row r="73" spans="1:8" x14ac:dyDescent="0.15">
      <c r="A73" s="25">
        <v>69</v>
      </c>
      <c r="B73" s="25">
        <v>63017</v>
      </c>
      <c r="D73" s="25">
        <v>125</v>
      </c>
      <c r="E73" s="1"/>
      <c r="F73" s="18">
        <f t="shared" si="13"/>
        <v>738.8452046909008</v>
      </c>
      <c r="G73" s="18">
        <f t="shared" si="12"/>
        <v>132.9872903687656</v>
      </c>
      <c r="H73" s="1">
        <f t="shared" si="14"/>
        <v>5.5557580174927121</v>
      </c>
    </row>
    <row r="74" spans="1:8" x14ac:dyDescent="0.15">
      <c r="A74" s="25">
        <v>70</v>
      </c>
      <c r="B74" s="25">
        <v>68001</v>
      </c>
      <c r="C74" s="25">
        <v>609</v>
      </c>
      <c r="D74" s="25">
        <v>123</v>
      </c>
      <c r="E74" s="1">
        <f>C74/D74</f>
        <v>4.9512195121951219</v>
      </c>
      <c r="F74" s="18">
        <f t="shared" si="13"/>
        <v>697.70827883727566</v>
      </c>
      <c r="G74" s="18">
        <f t="shared" si="12"/>
        <v>125.58291355391827</v>
      </c>
      <c r="H74" s="1">
        <f t="shared" si="14"/>
        <v>5.5557580174927121</v>
      </c>
    </row>
    <row r="75" spans="1:8" x14ac:dyDescent="0.15">
      <c r="A75" s="25">
        <v>71</v>
      </c>
      <c r="B75" s="25">
        <v>68040</v>
      </c>
      <c r="D75" s="25">
        <v>123</v>
      </c>
      <c r="E75" s="1"/>
      <c r="F75" s="18">
        <f t="shared" si="13"/>
        <v>697.3955831493081</v>
      </c>
      <c r="G75" s="18">
        <f t="shared" si="12"/>
        <v>125.52663038122014</v>
      </c>
      <c r="H75" s="1">
        <f t="shared" si="14"/>
        <v>5.5557580174927121</v>
      </c>
    </row>
    <row r="76" spans="1:8" x14ac:dyDescent="0.15">
      <c r="A76" s="25">
        <v>72</v>
      </c>
      <c r="B76" s="25">
        <v>68044</v>
      </c>
      <c r="D76" s="25">
        <v>123</v>
      </c>
      <c r="E76" s="1"/>
      <c r="F76" s="18">
        <f t="shared" si="13"/>
        <v>697.36351972166153</v>
      </c>
      <c r="G76" s="18">
        <f t="shared" si="12"/>
        <v>125.52085917456472</v>
      </c>
      <c r="H76" s="1">
        <f t="shared" si="14"/>
        <v>5.5557580174927113</v>
      </c>
    </row>
    <row r="77" spans="1:8" x14ac:dyDescent="0.15">
      <c r="A77" s="25">
        <v>73</v>
      </c>
      <c r="B77" s="25">
        <v>71949</v>
      </c>
      <c r="D77" s="25">
        <v>111</v>
      </c>
      <c r="E77" s="1"/>
      <c r="F77" s="18">
        <f t="shared" si="13"/>
        <v>666.75440280894099</v>
      </c>
      <c r="G77" s="18">
        <f t="shared" si="12"/>
        <v>120.01141891162573</v>
      </c>
      <c r="H77" s="1">
        <f t="shared" si="14"/>
        <v>5.5557580174927113</v>
      </c>
    </row>
    <row r="78" spans="1:8" x14ac:dyDescent="0.15">
      <c r="A78" s="25">
        <v>74</v>
      </c>
      <c r="B78" s="25">
        <v>71964</v>
      </c>
      <c r="C78" s="25">
        <v>642</v>
      </c>
      <c r="D78" s="25">
        <v>111</v>
      </c>
      <c r="E78" s="1">
        <f>C78/D78</f>
        <v>5.7837837837837842</v>
      </c>
      <c r="F78" s="18">
        <f t="shared" si="13"/>
        <v>666.63945506285756</v>
      </c>
      <c r="G78" s="18">
        <f t="shared" si="12"/>
        <v>119.99072907133362</v>
      </c>
      <c r="H78" s="1">
        <f t="shared" si="14"/>
        <v>5.5557580174927121</v>
      </c>
    </row>
    <row r="79" spans="1:8" x14ac:dyDescent="0.15">
      <c r="A79" s="25">
        <v>75</v>
      </c>
      <c r="B79" s="25">
        <v>71977</v>
      </c>
      <c r="D79" s="25">
        <v>111</v>
      </c>
      <c r="E79" s="1"/>
      <c r="F79" s="18">
        <f t="shared" si="13"/>
        <v>666.53984971268608</v>
      </c>
      <c r="G79" s="18">
        <f t="shared" si="12"/>
        <v>119.9728007616668</v>
      </c>
      <c r="H79" s="1">
        <f t="shared" si="14"/>
        <v>5.5557580174927121</v>
      </c>
    </row>
    <row r="80" spans="1:8" x14ac:dyDescent="0.15">
      <c r="A80" s="25">
        <v>76</v>
      </c>
      <c r="B80" s="25">
        <v>75957</v>
      </c>
      <c r="D80" s="25">
        <v>101</v>
      </c>
      <c r="E80" s="1"/>
      <c r="F80" s="18">
        <f t="shared" si="13"/>
        <v>636.73451891823981</v>
      </c>
      <c r="G80" s="18">
        <f t="shared" si="12"/>
        <v>114.60803672755985</v>
      </c>
      <c r="H80" s="1">
        <f t="shared" si="14"/>
        <v>5.5557580174927121</v>
      </c>
    </row>
    <row r="81" spans="1:8" x14ac:dyDescent="0.15">
      <c r="A81" s="25">
        <v>77</v>
      </c>
      <c r="B81" s="25">
        <v>75977</v>
      </c>
      <c r="C81" s="25">
        <v>571</v>
      </c>
      <c r="D81" s="25">
        <v>101</v>
      </c>
      <c r="E81" s="1">
        <f>C81/D81</f>
        <v>5.6534653465346532</v>
      </c>
      <c r="F81" s="18">
        <f t="shared" si="13"/>
        <v>636.58815999027422</v>
      </c>
      <c r="G81" s="18">
        <f t="shared" si="12"/>
        <v>114.58169308057148</v>
      </c>
      <c r="H81" s="1">
        <f t="shared" si="14"/>
        <v>5.5557580174927121</v>
      </c>
    </row>
    <row r="82" spans="1:8" x14ac:dyDescent="0.15">
      <c r="A82" s="25">
        <v>78</v>
      </c>
      <c r="B82" s="25">
        <v>76046</v>
      </c>
      <c r="D82" s="25">
        <v>101</v>
      </c>
      <c r="E82" s="1"/>
      <c r="F82" s="18">
        <f t="shared" si="13"/>
        <v>636.08347988367495</v>
      </c>
      <c r="G82" s="18">
        <f t="shared" si="12"/>
        <v>114.49085397184676</v>
      </c>
      <c r="H82" s="1">
        <f t="shared" si="14"/>
        <v>5.5557580174927121</v>
      </c>
    </row>
    <row r="83" spans="1:8" x14ac:dyDescent="0.15">
      <c r="A83" s="25">
        <v>79</v>
      </c>
      <c r="B83" s="25">
        <v>80949</v>
      </c>
      <c r="C83" s="25">
        <v>591</v>
      </c>
      <c r="D83" s="25">
        <v>100</v>
      </c>
      <c r="E83" s="1">
        <f>C83/D83</f>
        <v>5.91</v>
      </c>
      <c r="F83" s="18">
        <f t="shared" si="13"/>
        <v>601.22755524313811</v>
      </c>
      <c r="G83" s="18">
        <f t="shared" si="12"/>
        <v>108.21701617495381</v>
      </c>
      <c r="H83" s="1">
        <f t="shared" si="14"/>
        <v>5.5557580174927121</v>
      </c>
    </row>
    <row r="84" spans="1:8" x14ac:dyDescent="0.15">
      <c r="A84" s="25">
        <v>80</v>
      </c>
      <c r="B84" s="25">
        <v>80972</v>
      </c>
      <c r="D84" s="25">
        <v>100</v>
      </c>
      <c r="F84" s="18">
        <f t="shared" si="13"/>
        <v>601.06863103553269</v>
      </c>
      <c r="G84" s="18">
        <f t="shared" si="12"/>
        <v>108.18841086005258</v>
      </c>
      <c r="H84" s="1">
        <f t="shared" si="14"/>
        <v>5.5557580174927113</v>
      </c>
    </row>
    <row r="85" spans="1:8" x14ac:dyDescent="0.15">
      <c r="A85" s="25">
        <v>81</v>
      </c>
      <c r="B85" s="25">
        <v>81005</v>
      </c>
      <c r="D85" s="25">
        <v>100</v>
      </c>
      <c r="F85" s="18">
        <f t="shared" si="13"/>
        <v>600.84068272013963</v>
      </c>
      <c r="G85" s="18">
        <f t="shared" si="12"/>
        <v>108.14738165851513</v>
      </c>
      <c r="H85" s="1">
        <f t="shared" si="14"/>
        <v>5.5557580174927113</v>
      </c>
    </row>
    <row r="86" spans="1:8" x14ac:dyDescent="0.15">
      <c r="D86" s="2" t="s">
        <v>16</v>
      </c>
      <c r="E86" s="24">
        <f>AVERAGE(E6:E85)</f>
        <v>5.655997290833966</v>
      </c>
      <c r="G86" s="2" t="s">
        <v>17</v>
      </c>
      <c r="H86" s="24">
        <f>AVERAGE(H4:H85)</f>
        <v>5.555745672252649</v>
      </c>
    </row>
    <row r="87" spans="1:8" x14ac:dyDescent="0.15">
      <c r="H87" s="24"/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33"/>
  <dimension ref="A1:R32"/>
  <sheetViews>
    <sheetView topLeftCell="D13" workbookViewId="0">
      <selection activeCell="K34" sqref="K34"/>
    </sheetView>
  </sheetViews>
  <sheetFormatPr baseColWidth="10" defaultColWidth="8.83203125" defaultRowHeight="14" x14ac:dyDescent="0.15"/>
  <cols>
    <col min="1" max="1" width="5.83203125" style="25" customWidth="1"/>
    <col min="2" max="2" width="12" style="25" customWidth="1"/>
    <col min="3" max="3" width="8.83203125" style="25"/>
    <col min="4" max="4" width="10.83203125" style="25" customWidth="1"/>
    <col min="5" max="6" width="8.83203125" style="25"/>
    <col min="7" max="7" width="11.1640625" style="25" customWidth="1"/>
    <col min="8" max="8" width="11.5" style="25" customWidth="1"/>
    <col min="9" max="16384" width="8.83203125" style="25"/>
  </cols>
  <sheetData>
    <row r="1" spans="1:18" x14ac:dyDescent="0.15">
      <c r="A1" s="2" t="s">
        <v>31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24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25">
        <v>2</v>
      </c>
      <c r="B4" s="25">
        <v>0</v>
      </c>
      <c r="C4" s="25">
        <v>4167</v>
      </c>
      <c r="D4" s="25">
        <v>803</v>
      </c>
      <c r="E4" s="1">
        <f t="shared" ref="E4:E6" si="0">C4/D4</f>
        <v>5.1892901618929015</v>
      </c>
      <c r="F4" s="18">
        <f>$K$5*EXP(-B4/$K$6)</f>
        <v>4600</v>
      </c>
      <c r="G4" s="18">
        <f>$O$5*EXP(-B4/$O$6)</f>
        <v>860</v>
      </c>
      <c r="H4" s="1">
        <f>F4/G4</f>
        <v>5.3488372093023253</v>
      </c>
      <c r="J4" s="25" t="s">
        <v>4</v>
      </c>
    </row>
    <row r="5" spans="1:18" x14ac:dyDescent="0.15">
      <c r="A5" s="25">
        <v>3</v>
      </c>
      <c r="B5" s="25">
        <v>4887</v>
      </c>
      <c r="C5" s="25">
        <v>4367</v>
      </c>
      <c r="D5" s="25">
        <v>697</v>
      </c>
      <c r="E5" s="1">
        <f t="shared" si="0"/>
        <v>6.265423242467719</v>
      </c>
      <c r="F5" s="18">
        <f>$K$5*EXP(-B5/$K$6)</f>
        <v>3908.5102981950345</v>
      </c>
      <c r="G5" s="18">
        <f t="shared" ref="G5:G6" si="1">$O$5*EXP(-B5/$O$6)</f>
        <v>673.56357695354529</v>
      </c>
      <c r="H5" s="1">
        <f t="shared" ref="H5:H6" si="2">F5/G5</f>
        <v>5.8027340431215135</v>
      </c>
      <c r="J5" s="19" t="s">
        <v>5</v>
      </c>
      <c r="K5" s="19">
        <v>4600</v>
      </c>
      <c r="L5" s="19" t="s">
        <v>6</v>
      </c>
      <c r="M5" s="3">
        <f>LN(K5/K7)/(-1/K8+1/K6)</f>
        <v>11999.432712598969</v>
      </c>
      <c r="N5" s="19" t="s">
        <v>7</v>
      </c>
      <c r="O5" s="19">
        <v>860</v>
      </c>
      <c r="P5" s="19" t="s">
        <v>6</v>
      </c>
      <c r="Q5" s="3">
        <f>LN(O5/O7)/(-1/O8+1/O6)</f>
        <v>12000.882543256752</v>
      </c>
      <c r="R5" s="25">
        <f>1/0.00002</f>
        <v>49999.999999999993</v>
      </c>
    </row>
    <row r="6" spans="1:18" x14ac:dyDescent="0.15">
      <c r="A6" s="25">
        <v>4</v>
      </c>
      <c r="B6" s="25">
        <v>9968</v>
      </c>
      <c r="C6" s="25">
        <v>3363</v>
      </c>
      <c r="D6" s="25">
        <v>523</v>
      </c>
      <c r="E6" s="1">
        <f t="shared" si="0"/>
        <v>6.4302103250478009</v>
      </c>
      <c r="F6" s="18">
        <f>$K$5*EXP(-B6/$K$6)</f>
        <v>3299.5616846863454</v>
      </c>
      <c r="G6" s="18">
        <f t="shared" si="1"/>
        <v>522.45162156581205</v>
      </c>
      <c r="H6" s="1">
        <f t="shared" si="2"/>
        <v>6.3155353500433282</v>
      </c>
      <c r="J6" s="20" t="s">
        <v>8</v>
      </c>
      <c r="K6" s="20">
        <v>30000</v>
      </c>
      <c r="L6" s="20"/>
      <c r="M6" s="20"/>
      <c r="N6" s="20" t="s">
        <v>9</v>
      </c>
      <c r="O6" s="20">
        <v>20000</v>
      </c>
      <c r="P6" s="20"/>
      <c r="Q6" s="20"/>
      <c r="R6" s="25">
        <f>1/0.00001</f>
        <v>99999.999999999985</v>
      </c>
    </row>
    <row r="7" spans="1:18" x14ac:dyDescent="0.15">
      <c r="A7" s="25" t="s">
        <v>15</v>
      </c>
      <c r="B7" s="25">
        <v>12000</v>
      </c>
      <c r="F7" s="18">
        <f>$K$5*EXP(-B7/$K$6)</f>
        <v>3083.4722117639408</v>
      </c>
      <c r="G7" s="18">
        <f t="shared" ref="G7" si="3">$O$5*EXP(-B7/$O$6)</f>
        <v>471.97800704086268</v>
      </c>
      <c r="H7" s="1">
        <f t="shared" ref="H7:H9" si="4">F7/G7</f>
        <v>6.5330845203916068</v>
      </c>
      <c r="J7" s="20" t="s">
        <v>10</v>
      </c>
      <c r="K7" s="20">
        <v>3381.7</v>
      </c>
      <c r="L7" s="20"/>
      <c r="M7" s="20"/>
      <c r="N7" s="20" t="s">
        <v>11</v>
      </c>
      <c r="O7" s="107">
        <v>517.6</v>
      </c>
      <c r="P7" s="20"/>
      <c r="Q7" s="20"/>
    </row>
    <row r="8" spans="1:18" ht="15" thickBot="1" x14ac:dyDescent="0.2">
      <c r="A8" s="25">
        <v>5</v>
      </c>
      <c r="B8" s="25">
        <v>15102</v>
      </c>
      <c r="C8" s="25">
        <v>3340</v>
      </c>
      <c r="D8" s="25">
        <v>419</v>
      </c>
      <c r="E8" s="1">
        <f t="shared" ref="E8:E24" si="5">C8/D8</f>
        <v>7.971360381861575</v>
      </c>
      <c r="F8" s="18">
        <f t="shared" ref="F8:F9" si="6">$K$7*EXP(-B8/$K$8)</f>
        <v>3010.8104977327102</v>
      </c>
      <c r="G8" s="18">
        <f t="shared" ref="G8:G9" si="7">$O$7*EXP(-B8/$O$8)</f>
        <v>460.83198202869892</v>
      </c>
      <c r="H8" s="86">
        <f t="shared" si="4"/>
        <v>6.533423493044821</v>
      </c>
      <c r="J8" s="21" t="s">
        <v>12</v>
      </c>
      <c r="K8" s="21">
        <v>130000</v>
      </c>
      <c r="L8" s="21"/>
      <c r="M8" s="21"/>
      <c r="N8" s="21" t="s">
        <v>13</v>
      </c>
      <c r="O8" s="21">
        <v>130000</v>
      </c>
      <c r="P8" s="21"/>
      <c r="Q8" s="21"/>
    </row>
    <row r="9" spans="1:18" x14ac:dyDescent="0.15">
      <c r="A9" s="25">
        <v>6</v>
      </c>
      <c r="B9" s="25">
        <v>20222</v>
      </c>
      <c r="C9" s="25">
        <v>3103</v>
      </c>
      <c r="D9" s="25">
        <v>374</v>
      </c>
      <c r="E9" s="1">
        <f t="shared" si="5"/>
        <v>8.2967914438502675</v>
      </c>
      <c r="F9" s="18">
        <f t="shared" si="6"/>
        <v>2894.5356342431892</v>
      </c>
      <c r="G9" s="18">
        <f t="shared" si="7"/>
        <v>443.03505464242096</v>
      </c>
      <c r="H9" s="86">
        <f t="shared" si="4"/>
        <v>6.533423493044821</v>
      </c>
    </row>
    <row r="10" spans="1:18" ht="15" thickBot="1" x14ac:dyDescent="0.2">
      <c r="A10" s="25">
        <v>7</v>
      </c>
      <c r="B10" s="25">
        <v>25373</v>
      </c>
      <c r="C10" s="25">
        <v>3339</v>
      </c>
      <c r="D10" s="25">
        <v>397</v>
      </c>
      <c r="E10" s="1">
        <f t="shared" si="5"/>
        <v>8.410579345088161</v>
      </c>
      <c r="F10" s="18">
        <f t="shared" ref="F10:F28" si="8">$K$7*EXP(-B10/$K$8)</f>
        <v>2782.0877040864507</v>
      </c>
      <c r="G10" s="18">
        <f t="shared" ref="G10:G28" si="9">$O$7*EXP(-B10/$O$8)</f>
        <v>425.82387427481649</v>
      </c>
      <c r="H10" s="86">
        <f t="shared" ref="H10:H28" si="10">F10/G10</f>
        <v>6.5334234930448218</v>
      </c>
      <c r="J10" s="25" t="s">
        <v>14</v>
      </c>
    </row>
    <row r="11" spans="1:18" ht="18" x14ac:dyDescent="0.25">
      <c r="A11" s="25">
        <v>8</v>
      </c>
      <c r="B11" s="25">
        <v>30314</v>
      </c>
      <c r="C11" s="25">
        <v>2980</v>
      </c>
      <c r="D11" s="25">
        <v>345</v>
      </c>
      <c r="E11" s="1">
        <f t="shared" si="5"/>
        <v>8.6376811594202891</v>
      </c>
      <c r="F11" s="18">
        <f t="shared" si="8"/>
        <v>2678.3312327911267</v>
      </c>
      <c r="G11" s="18">
        <f t="shared" si="9"/>
        <v>409.94300088496539</v>
      </c>
      <c r="H11" s="86">
        <f t="shared" si="10"/>
        <v>6.533423493044821</v>
      </c>
      <c r="J11" s="4" t="s">
        <v>18</v>
      </c>
      <c r="K11" s="5">
        <f>K5</f>
        <v>4600</v>
      </c>
      <c r="L11" s="6" t="s">
        <v>6</v>
      </c>
      <c r="M11" s="3">
        <f>M5</f>
        <v>11999.432712598969</v>
      </c>
      <c r="N11" s="7" t="s">
        <v>7</v>
      </c>
      <c r="O11" s="5">
        <f>O5</f>
        <v>860</v>
      </c>
      <c r="P11" s="6" t="s">
        <v>6</v>
      </c>
      <c r="Q11" s="3">
        <f>Q5</f>
        <v>12000.882543256752</v>
      </c>
    </row>
    <row r="12" spans="1:18" ht="18" x14ac:dyDescent="0.25">
      <c r="A12" s="25">
        <v>9</v>
      </c>
      <c r="B12" s="25">
        <v>35288</v>
      </c>
      <c r="C12" s="25">
        <v>3123</v>
      </c>
      <c r="D12" s="25">
        <v>419</v>
      </c>
      <c r="E12" s="1">
        <f t="shared" si="5"/>
        <v>7.4534606205250595</v>
      </c>
      <c r="F12" s="18">
        <f t="shared" si="8"/>
        <v>2577.7898584362024</v>
      </c>
      <c r="G12" s="18">
        <f t="shared" si="9"/>
        <v>394.55422737870845</v>
      </c>
      <c r="H12" s="86">
        <f t="shared" si="10"/>
        <v>6.5334234930448218</v>
      </c>
      <c r="J12" s="8" t="s">
        <v>19</v>
      </c>
      <c r="K12" s="9">
        <f>K6</f>
        <v>30000</v>
      </c>
      <c r="L12" s="10"/>
      <c r="M12" s="11"/>
      <c r="N12" s="12" t="s">
        <v>9</v>
      </c>
      <c r="O12" s="9">
        <f>O6</f>
        <v>20000</v>
      </c>
      <c r="P12" s="10"/>
      <c r="Q12" s="11"/>
    </row>
    <row r="13" spans="1:18" ht="18" x14ac:dyDescent="0.25">
      <c r="A13" s="25">
        <v>10</v>
      </c>
      <c r="B13" s="25">
        <v>40229</v>
      </c>
      <c r="C13" s="25">
        <v>2787</v>
      </c>
      <c r="D13" s="25">
        <v>275</v>
      </c>
      <c r="E13" s="1">
        <f t="shared" si="5"/>
        <v>10.134545454545455</v>
      </c>
      <c r="F13" s="18">
        <f t="shared" si="8"/>
        <v>2481.6525659060812</v>
      </c>
      <c r="G13" s="18">
        <f t="shared" si="9"/>
        <v>379.83953872696799</v>
      </c>
      <c r="H13" s="86">
        <f t="shared" si="10"/>
        <v>6.5334234930448218</v>
      </c>
      <c r="J13" s="8" t="s">
        <v>20</v>
      </c>
      <c r="K13" s="9">
        <f>K11*EXP(-M11/K12)</f>
        <v>3083.5305194797979</v>
      </c>
      <c r="L13" s="13"/>
      <c r="M13" s="14"/>
      <c r="N13" s="12" t="s">
        <v>11</v>
      </c>
      <c r="O13" s="9">
        <f>O11*EXP(-Q11/O12)</f>
        <v>471.95718045000285</v>
      </c>
      <c r="P13" s="13"/>
      <c r="Q13" s="14"/>
    </row>
    <row r="14" spans="1:18" ht="19" thickBot="1" x14ac:dyDescent="0.3">
      <c r="A14" s="25">
        <v>11</v>
      </c>
      <c r="B14" s="25">
        <v>45191</v>
      </c>
      <c r="C14" s="25">
        <v>2769</v>
      </c>
      <c r="D14" s="25">
        <v>618</v>
      </c>
      <c r="E14" s="1">
        <f t="shared" si="5"/>
        <v>4.4805825242718447</v>
      </c>
      <c r="F14" s="18">
        <f t="shared" si="8"/>
        <v>2388.7147617498367</v>
      </c>
      <c r="G14" s="18">
        <f t="shared" si="9"/>
        <v>365.61456092548588</v>
      </c>
      <c r="H14" s="86">
        <f t="shared" si="10"/>
        <v>6.5334234930448218</v>
      </c>
      <c r="J14" s="15" t="s">
        <v>21</v>
      </c>
      <c r="K14" s="16">
        <f>K8</f>
        <v>130000</v>
      </c>
      <c r="L14" s="16"/>
      <c r="M14" s="16"/>
      <c r="N14" s="17" t="s">
        <v>13</v>
      </c>
      <c r="O14" s="16">
        <f>O8</f>
        <v>130000</v>
      </c>
      <c r="P14" s="15"/>
      <c r="Q14" s="15"/>
    </row>
    <row r="15" spans="1:18" x14ac:dyDescent="0.15">
      <c r="A15" s="25">
        <v>12</v>
      </c>
      <c r="B15" s="25">
        <v>50312</v>
      </c>
      <c r="C15" s="25">
        <v>2572</v>
      </c>
      <c r="D15" s="25">
        <v>323</v>
      </c>
      <c r="E15" s="1">
        <f t="shared" si="5"/>
        <v>7.9628482972136219</v>
      </c>
      <c r="F15" s="18">
        <f t="shared" si="8"/>
        <v>2296.4470254873991</v>
      </c>
      <c r="G15" s="18">
        <f t="shared" si="9"/>
        <v>351.49214312099764</v>
      </c>
      <c r="H15" s="86">
        <f t="shared" si="10"/>
        <v>6.5334234930448227</v>
      </c>
    </row>
    <row r="16" spans="1:18" x14ac:dyDescent="0.15">
      <c r="A16" s="25">
        <v>13</v>
      </c>
      <c r="B16" s="25">
        <v>55258</v>
      </c>
      <c r="C16" s="25">
        <v>2358</v>
      </c>
      <c r="D16" s="25">
        <v>266</v>
      </c>
      <c r="E16" s="1">
        <f t="shared" si="5"/>
        <v>8.8646616541353378</v>
      </c>
      <c r="F16" s="18">
        <f t="shared" si="8"/>
        <v>2210.7172340500651</v>
      </c>
      <c r="G16" s="18">
        <f t="shared" si="9"/>
        <v>338.37041734758071</v>
      </c>
      <c r="H16" s="86">
        <f t="shared" si="10"/>
        <v>6.5334234930448227</v>
      </c>
    </row>
    <row r="17" spans="1:8" x14ac:dyDescent="0.15">
      <c r="A17" s="25">
        <v>14</v>
      </c>
      <c r="B17" s="25">
        <v>60223</v>
      </c>
      <c r="C17" s="25">
        <v>2374</v>
      </c>
      <c r="D17" s="25">
        <v>306</v>
      </c>
      <c r="E17" s="1">
        <f t="shared" si="5"/>
        <v>7.7581699346405228</v>
      </c>
      <c r="F17" s="18">
        <f t="shared" si="8"/>
        <v>2127.8768434365629</v>
      </c>
      <c r="G17" s="18">
        <f t="shared" si="9"/>
        <v>325.69094069928292</v>
      </c>
      <c r="H17" s="86">
        <f t="shared" si="10"/>
        <v>6.5334234930448218</v>
      </c>
    </row>
    <row r="18" spans="1:8" x14ac:dyDescent="0.15">
      <c r="A18" s="25">
        <v>15</v>
      </c>
      <c r="B18" s="25">
        <v>65217</v>
      </c>
      <c r="C18" s="25">
        <v>2732</v>
      </c>
      <c r="D18" s="25">
        <v>419</v>
      </c>
      <c r="E18" s="1">
        <f t="shared" si="5"/>
        <v>6.5202863961813842</v>
      </c>
      <c r="F18" s="18">
        <f t="shared" si="8"/>
        <v>2047.6838207601509</v>
      </c>
      <c r="G18" s="18">
        <f t="shared" si="9"/>
        <v>313.41666783731677</v>
      </c>
      <c r="H18" s="86">
        <f t="shared" si="10"/>
        <v>6.5334234930448218</v>
      </c>
    </row>
    <row r="19" spans="1:8" x14ac:dyDescent="0.15">
      <c r="A19" s="25">
        <v>16</v>
      </c>
      <c r="B19" s="25">
        <v>70166</v>
      </c>
      <c r="C19" s="25">
        <v>2538</v>
      </c>
      <c r="D19" s="25">
        <v>422</v>
      </c>
      <c r="E19" s="1">
        <f t="shared" si="5"/>
        <v>6.0142180094786726</v>
      </c>
      <c r="F19" s="18">
        <f t="shared" si="8"/>
        <v>1971.1952410125141</v>
      </c>
      <c r="G19" s="18">
        <f t="shared" si="9"/>
        <v>301.7093937215239</v>
      </c>
      <c r="H19" s="86">
        <f t="shared" si="10"/>
        <v>6.5334234930448218</v>
      </c>
    </row>
    <row r="20" spans="1:8" x14ac:dyDescent="0.15">
      <c r="A20" s="25">
        <v>17</v>
      </c>
      <c r="B20" s="25">
        <v>75264</v>
      </c>
      <c r="C20" s="25">
        <v>2118</v>
      </c>
      <c r="D20" s="25">
        <v>312</v>
      </c>
      <c r="E20" s="1">
        <f t="shared" si="5"/>
        <v>6.7884615384615383</v>
      </c>
      <c r="F20" s="18">
        <f t="shared" si="8"/>
        <v>1895.3901390663864</v>
      </c>
      <c r="G20" s="18">
        <f t="shared" si="9"/>
        <v>290.10673211129364</v>
      </c>
      <c r="H20" s="86">
        <f t="shared" si="10"/>
        <v>6.5334234930448218</v>
      </c>
    </row>
    <row r="21" spans="1:8" x14ac:dyDescent="0.15">
      <c r="A21" s="25">
        <v>18</v>
      </c>
      <c r="B21" s="25">
        <v>80042</v>
      </c>
      <c r="C21" s="25">
        <v>1969</v>
      </c>
      <c r="D21" s="25">
        <v>369</v>
      </c>
      <c r="E21" s="1">
        <f t="shared" si="5"/>
        <v>5.3360433604336039</v>
      </c>
      <c r="F21" s="18">
        <f t="shared" si="8"/>
        <v>1826.9919099339766</v>
      </c>
      <c r="G21" s="18">
        <f t="shared" si="9"/>
        <v>279.63775987870787</v>
      </c>
      <c r="H21" s="86">
        <f t="shared" si="10"/>
        <v>6.533423493044821</v>
      </c>
    </row>
    <row r="22" spans="1:8" x14ac:dyDescent="0.15">
      <c r="A22" s="25">
        <v>19</v>
      </c>
      <c r="B22" s="25">
        <v>85156</v>
      </c>
      <c r="C22" s="25">
        <v>1780</v>
      </c>
      <c r="D22" s="25">
        <v>227</v>
      </c>
      <c r="E22" s="1">
        <f t="shared" si="5"/>
        <v>7.8414096916299556</v>
      </c>
      <c r="F22" s="18">
        <f t="shared" si="8"/>
        <v>1756.516151203537</v>
      </c>
      <c r="G22" s="18">
        <f t="shared" si="9"/>
        <v>268.85080281011051</v>
      </c>
      <c r="H22" s="86">
        <f t="shared" si="10"/>
        <v>6.5334234930448227</v>
      </c>
    </row>
    <row r="23" spans="1:8" x14ac:dyDescent="0.15">
      <c r="A23" s="25">
        <v>20</v>
      </c>
      <c r="B23" s="25">
        <v>90276</v>
      </c>
      <c r="C23" s="25">
        <v>1654</v>
      </c>
      <c r="D23" s="25">
        <v>327</v>
      </c>
      <c r="E23" s="1">
        <f t="shared" si="5"/>
        <v>5.0581039755351682</v>
      </c>
      <c r="F23" s="18">
        <f t="shared" si="8"/>
        <v>1688.6810364222738</v>
      </c>
      <c r="G23" s="18">
        <f t="shared" si="9"/>
        <v>258.46802036022387</v>
      </c>
      <c r="H23" s="86">
        <f t="shared" si="10"/>
        <v>6.533423493044821</v>
      </c>
    </row>
    <row r="24" spans="1:8" x14ac:dyDescent="0.15">
      <c r="A24" s="25">
        <v>21</v>
      </c>
      <c r="B24" s="25">
        <v>94897</v>
      </c>
      <c r="C24" s="25">
        <v>1643</v>
      </c>
      <c r="D24" s="25">
        <v>330</v>
      </c>
      <c r="E24" s="1">
        <f t="shared" si="5"/>
        <v>4.9787878787878785</v>
      </c>
      <c r="F24" s="18">
        <f t="shared" si="8"/>
        <v>1629.7092400288645</v>
      </c>
      <c r="G24" s="18">
        <f t="shared" si="9"/>
        <v>249.44184955464422</v>
      </c>
      <c r="H24" s="86">
        <f t="shared" si="10"/>
        <v>6.5334234930448218</v>
      </c>
    </row>
    <row r="25" spans="1:8" x14ac:dyDescent="0.15">
      <c r="A25" s="25">
        <v>22</v>
      </c>
      <c r="B25" s="25">
        <v>100023</v>
      </c>
      <c r="C25" s="25">
        <v>1568</v>
      </c>
      <c r="E25" s="1"/>
      <c r="F25" s="18">
        <f t="shared" si="8"/>
        <v>1566.6989862021383</v>
      </c>
      <c r="G25" s="18">
        <f t="shared" si="9"/>
        <v>239.79755603933728</v>
      </c>
      <c r="H25" s="86">
        <f t="shared" si="10"/>
        <v>6.533423493044821</v>
      </c>
    </row>
    <row r="26" spans="1:8" x14ac:dyDescent="0.15">
      <c r="A26" s="25">
        <v>23</v>
      </c>
      <c r="B26" s="25">
        <v>105126</v>
      </c>
      <c r="C26" s="25">
        <v>1344</v>
      </c>
      <c r="E26" s="1"/>
      <c r="F26" s="18">
        <f t="shared" si="8"/>
        <v>1506.3914207920116</v>
      </c>
      <c r="G26" s="18">
        <f t="shared" si="9"/>
        <v>230.56693361384666</v>
      </c>
      <c r="H26" s="86">
        <f t="shared" si="10"/>
        <v>6.5334234930448218</v>
      </c>
    </row>
    <row r="27" spans="1:8" x14ac:dyDescent="0.15">
      <c r="A27" s="25">
        <v>24</v>
      </c>
      <c r="B27" s="25">
        <v>110235</v>
      </c>
      <c r="C27" s="25">
        <v>1183</v>
      </c>
      <c r="E27" s="1"/>
      <c r="F27" s="18">
        <f t="shared" si="8"/>
        <v>1448.3384504818273</v>
      </c>
      <c r="G27" s="18">
        <f t="shared" si="9"/>
        <v>221.68139751290587</v>
      </c>
      <c r="H27" s="86">
        <f t="shared" si="10"/>
        <v>6.5334234930448227</v>
      </c>
    </row>
    <row r="28" spans="1:8" x14ac:dyDescent="0.15">
      <c r="A28" s="25">
        <v>25</v>
      </c>
      <c r="B28" s="25">
        <v>115352</v>
      </c>
      <c r="C28" s="25">
        <v>1084</v>
      </c>
      <c r="E28" s="1"/>
      <c r="F28" s="18">
        <f t="shared" si="8"/>
        <v>1392.4370212826527</v>
      </c>
      <c r="G28" s="18">
        <f t="shared" si="9"/>
        <v>213.12517438445195</v>
      </c>
      <c r="H28" s="86">
        <f t="shared" si="10"/>
        <v>6.533423493044821</v>
      </c>
    </row>
    <row r="29" spans="1:8" x14ac:dyDescent="0.15">
      <c r="A29" s="25">
        <v>26</v>
      </c>
      <c r="B29" s="25">
        <v>120116</v>
      </c>
      <c r="C29" s="25">
        <v>943</v>
      </c>
      <c r="F29" s="18">
        <f t="shared" ref="F29" si="11">$K$7*EXP(-B29/$K$8)</f>
        <v>1342.3332228097711</v>
      </c>
      <c r="G29" s="18">
        <f>$O$7*EXP(-B29/$O$8)</f>
        <v>205.4563314682963</v>
      </c>
      <c r="H29" s="86">
        <f>F29/G29</f>
        <v>6.5334234930448218</v>
      </c>
    </row>
    <row r="30" spans="1:8" x14ac:dyDescent="0.15">
      <c r="D30" s="2" t="s">
        <v>16</v>
      </c>
      <c r="E30" s="24">
        <f>AVERAGE(E4:E29)</f>
        <v>7.0196457697734376</v>
      </c>
      <c r="G30" s="2" t="s">
        <v>17</v>
      </c>
      <c r="H30" s="24">
        <f>AVERAGE(H4:H29)</f>
        <v>6.4513656911478758</v>
      </c>
    </row>
    <row r="31" spans="1:8" x14ac:dyDescent="0.15">
      <c r="H31" s="24">
        <f>AVERAGE(H7:H29)</f>
        <v>6.5334087551033777</v>
      </c>
    </row>
    <row r="32" spans="1:8" x14ac:dyDescent="0.15">
      <c r="H32" s="24"/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34"/>
  <dimension ref="A1:R23"/>
  <sheetViews>
    <sheetView topLeftCell="F16" workbookViewId="0">
      <selection activeCell="S12" sqref="S12"/>
    </sheetView>
  </sheetViews>
  <sheetFormatPr baseColWidth="10" defaultColWidth="8.83203125" defaultRowHeight="14" x14ac:dyDescent="0.15"/>
  <cols>
    <col min="1" max="1" width="5.83203125" style="97" customWidth="1"/>
    <col min="2" max="2" width="12" style="97" customWidth="1"/>
    <col min="3" max="3" width="8.83203125" style="97"/>
    <col min="4" max="4" width="10.83203125" style="97" customWidth="1"/>
    <col min="5" max="6" width="8.83203125" style="97"/>
    <col min="7" max="7" width="11.1640625" style="97" customWidth="1"/>
    <col min="8" max="8" width="11.5" style="97" customWidth="1"/>
    <col min="9" max="16384" width="8.83203125" style="97"/>
  </cols>
  <sheetData>
    <row r="1" spans="1:18" x14ac:dyDescent="0.15">
      <c r="A1" s="2" t="s">
        <v>99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24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8">
        <v>1</v>
      </c>
      <c r="B4" s="100">
        <v>0</v>
      </c>
      <c r="C4" s="102">
        <v>14000</v>
      </c>
      <c r="D4" s="101">
        <v>3500</v>
      </c>
      <c r="E4" s="103">
        <f>C4/D4</f>
        <v>4</v>
      </c>
      <c r="F4" s="18">
        <f>$K$5*EXP(-B4/$K$6)</f>
        <v>14000</v>
      </c>
      <c r="G4" s="18">
        <f>$O$5*EXP(-B4/$O$6)</f>
        <v>3400</v>
      </c>
      <c r="H4" s="1">
        <f>F4/G4</f>
        <v>4.117647058823529</v>
      </c>
      <c r="J4" s="97" t="s">
        <v>4</v>
      </c>
    </row>
    <row r="5" spans="1:18" x14ac:dyDescent="0.15">
      <c r="A5" s="8">
        <v>2</v>
      </c>
      <c r="B5" s="100">
        <v>500</v>
      </c>
      <c r="C5" s="100">
        <v>10520</v>
      </c>
      <c r="D5" s="101">
        <v>2630</v>
      </c>
      <c r="E5" s="103">
        <f>C5/D5</f>
        <v>4</v>
      </c>
      <c r="F5" s="18">
        <f t="shared" ref="F5:F8" si="0">$K$5*EXP(-B5/$K$6)</f>
        <v>10903.210962999668</v>
      </c>
      <c r="G5" s="18">
        <f t="shared" ref="G5:G8" si="1">$O$5*EXP(-B5/$O$6)</f>
        <v>2647.9226624427765</v>
      </c>
      <c r="H5" s="1">
        <f t="shared" ref="H5:H12" si="2">F5/G5</f>
        <v>4.1176470588235299</v>
      </c>
      <c r="J5" s="19" t="s">
        <v>5</v>
      </c>
      <c r="K5" s="19">
        <v>14000</v>
      </c>
      <c r="L5" s="19" t="s">
        <v>6</v>
      </c>
      <c r="M5" s="3">
        <f>LN(K5/K7)/(-1/K8+1/K6)</f>
        <v>2000.3550620216943</v>
      </c>
      <c r="N5" s="19" t="s">
        <v>7</v>
      </c>
      <c r="O5" s="19">
        <v>3400</v>
      </c>
      <c r="P5" s="19" t="s">
        <v>6</v>
      </c>
      <c r="Q5" s="3">
        <f>LN(O5/O7)/(-1/O8+1/O6)</f>
        <v>2000.3089215562741</v>
      </c>
      <c r="R5" s="97">
        <f>1/0.0004</f>
        <v>2500</v>
      </c>
    </row>
    <row r="6" spans="1:18" x14ac:dyDescent="0.15">
      <c r="A6" s="8">
        <v>3</v>
      </c>
      <c r="B6" s="100">
        <v>1000</v>
      </c>
      <c r="C6" s="100">
        <v>8360</v>
      </c>
      <c r="D6" s="101">
        <v>2090</v>
      </c>
      <c r="E6" s="103">
        <f>C6/D6</f>
        <v>4</v>
      </c>
      <c r="F6" s="18">
        <f t="shared" si="0"/>
        <v>8491.4292359768679</v>
      </c>
      <c r="G6" s="18">
        <f t="shared" si="1"/>
        <v>2062.2042430229535</v>
      </c>
      <c r="H6" s="1">
        <f t="shared" si="2"/>
        <v>4.1176470588235299</v>
      </c>
      <c r="J6" s="20" t="s">
        <v>8</v>
      </c>
      <c r="K6" s="20">
        <v>2000</v>
      </c>
      <c r="L6" s="20"/>
      <c r="M6" s="20"/>
      <c r="N6" s="20" t="s">
        <v>9</v>
      </c>
      <c r="O6" s="107">
        <v>2000</v>
      </c>
      <c r="P6" s="20"/>
      <c r="Q6" s="20"/>
      <c r="R6" s="97">
        <f>1/0.00004</f>
        <v>24999.999999999996</v>
      </c>
    </row>
    <row r="7" spans="1:18" x14ac:dyDescent="0.15">
      <c r="A7" s="8">
        <v>4</v>
      </c>
      <c r="B7" s="100">
        <v>1500</v>
      </c>
      <c r="C7" s="100">
        <v>7280</v>
      </c>
      <c r="D7" s="101">
        <v>1820</v>
      </c>
      <c r="E7" s="103">
        <f>C7/D7</f>
        <v>4</v>
      </c>
      <c r="F7" s="18">
        <f t="shared" si="0"/>
        <v>6613.1317383742053</v>
      </c>
      <c r="G7" s="18">
        <f t="shared" si="1"/>
        <v>1606.0462793194499</v>
      </c>
      <c r="H7" s="1">
        <f t="shared" si="2"/>
        <v>4.117647058823529</v>
      </c>
      <c r="J7" s="20" t="s">
        <v>10</v>
      </c>
      <c r="K7" s="20">
        <v>5884</v>
      </c>
      <c r="L7" s="20"/>
      <c r="M7" s="20"/>
      <c r="N7" s="20" t="s">
        <v>11</v>
      </c>
      <c r="O7" s="107">
        <v>1429</v>
      </c>
      <c r="P7" s="20"/>
      <c r="Q7" s="20"/>
    </row>
    <row r="8" spans="1:18" ht="15" thickBot="1" x14ac:dyDescent="0.2">
      <c r="A8" s="8">
        <v>5</v>
      </c>
      <c r="B8" s="102">
        <v>2000</v>
      </c>
      <c r="C8" s="104">
        <v>5462.0160000000014</v>
      </c>
      <c r="D8" s="101">
        <v>1420</v>
      </c>
      <c r="E8" s="103">
        <f>C8/D8</f>
        <v>3.8464901408450713</v>
      </c>
      <c r="F8" s="18">
        <f t="shared" si="0"/>
        <v>5150.3121764001926</v>
      </c>
      <c r="G8" s="18">
        <f t="shared" si="1"/>
        <v>1250.7900999829039</v>
      </c>
      <c r="H8" s="1">
        <f t="shared" si="2"/>
        <v>4.117647058823529</v>
      </c>
      <c r="J8" s="21" t="s">
        <v>12</v>
      </c>
      <c r="K8" s="21">
        <v>15000</v>
      </c>
      <c r="L8" s="21"/>
      <c r="M8" s="21"/>
      <c r="N8" s="21" t="s">
        <v>13</v>
      </c>
      <c r="O8" s="21">
        <v>15000</v>
      </c>
      <c r="P8" s="21"/>
      <c r="Q8" s="21"/>
    </row>
    <row r="9" spans="1:18" x14ac:dyDescent="0.15">
      <c r="A9" s="87" t="s">
        <v>15</v>
      </c>
      <c r="B9" s="105">
        <v>2000</v>
      </c>
      <c r="C9" s="104"/>
      <c r="D9" s="101"/>
      <c r="E9" s="103"/>
      <c r="F9" s="18">
        <f>$K$5*EXP(-B9/$K$6)</f>
        <v>5150.3121764001926</v>
      </c>
      <c r="G9" s="18">
        <f>$O$5*EXP(-B9/$O$6)</f>
        <v>1250.7900999829039</v>
      </c>
      <c r="H9" s="1">
        <f>F9/G9</f>
        <v>4.117647058823529</v>
      </c>
    </row>
    <row r="10" spans="1:18" ht="15" thickBot="1" x14ac:dyDescent="0.2">
      <c r="A10" s="8">
        <v>6</v>
      </c>
      <c r="B10" s="104">
        <v>7471.7695999999996</v>
      </c>
      <c r="C10" s="104">
        <v>3653.9423999999999</v>
      </c>
      <c r="D10" s="101">
        <v>809</v>
      </c>
      <c r="E10" s="103">
        <f t="shared" ref="E10:E17" si="3">C10/D10</f>
        <v>4.5166160692212607</v>
      </c>
      <c r="F10" s="18">
        <f>$K$7*EXP(-B10/$K$8)</f>
        <v>3575.549352607924</v>
      </c>
      <c r="G10" s="18">
        <f>$O$7*EXP(-B10/$O$8)</f>
        <v>868.3650620116797</v>
      </c>
      <c r="H10" s="1">
        <f t="shared" si="2"/>
        <v>4.1175647305808258</v>
      </c>
      <c r="J10" s="97" t="s">
        <v>14</v>
      </c>
    </row>
    <row r="11" spans="1:18" ht="18" x14ac:dyDescent="0.25">
      <c r="A11" s="8">
        <v>7</v>
      </c>
      <c r="B11" s="104">
        <v>15679.424000000001</v>
      </c>
      <c r="C11" s="100">
        <v>2878</v>
      </c>
      <c r="D11" s="101">
        <v>890</v>
      </c>
      <c r="E11" s="103">
        <f t="shared" si="3"/>
        <v>3.2337078651685394</v>
      </c>
      <c r="F11" s="18">
        <f t="shared" ref="F11:F17" si="4">$K$7*EXP(-B11/$K$8)</f>
        <v>2068.7444335445375</v>
      </c>
      <c r="G11" s="18">
        <f t="shared" ref="G11:G16" si="5">$O$7*EXP(-B11/$O$8)</f>
        <v>502.41940780678863</v>
      </c>
      <c r="H11" s="1">
        <f t="shared" si="2"/>
        <v>4.1175647305808258</v>
      </c>
      <c r="J11" s="4" t="s">
        <v>18</v>
      </c>
      <c r="K11" s="5">
        <f>K5</f>
        <v>14000</v>
      </c>
      <c r="L11" s="6" t="s">
        <v>6</v>
      </c>
      <c r="M11" s="3">
        <f>M5</f>
        <v>2000.3550620216943</v>
      </c>
      <c r="N11" s="7" t="s">
        <v>7</v>
      </c>
      <c r="O11" s="5">
        <f>O5</f>
        <v>3400</v>
      </c>
      <c r="P11" s="6" t="s">
        <v>6</v>
      </c>
      <c r="Q11" s="3">
        <f>Q5</f>
        <v>2000.3089215562741</v>
      </c>
    </row>
    <row r="12" spans="1:18" ht="18" x14ac:dyDescent="0.25">
      <c r="A12" s="8">
        <v>8</v>
      </c>
      <c r="B12" s="104">
        <v>18415.308799999999</v>
      </c>
      <c r="C12" s="104">
        <v>2816.3520000000012</v>
      </c>
      <c r="D12" s="101">
        <v>770</v>
      </c>
      <c r="E12" s="103">
        <f t="shared" si="3"/>
        <v>3.6576000000000017</v>
      </c>
      <c r="F12" s="18">
        <f t="shared" si="4"/>
        <v>1723.8317064461314</v>
      </c>
      <c r="G12" s="18">
        <f t="shared" si="5"/>
        <v>418.65321354716554</v>
      </c>
      <c r="H12" s="1">
        <f t="shared" si="2"/>
        <v>4.1175647305808258</v>
      </c>
      <c r="J12" s="8" t="s">
        <v>19</v>
      </c>
      <c r="K12" s="9">
        <f>K6</f>
        <v>2000</v>
      </c>
      <c r="L12" s="10"/>
      <c r="M12" s="11"/>
      <c r="N12" s="12" t="s">
        <v>9</v>
      </c>
      <c r="O12" s="9">
        <f>O6</f>
        <v>2000</v>
      </c>
      <c r="P12" s="10"/>
      <c r="Q12" s="11"/>
    </row>
    <row r="13" spans="1:18" ht="18" x14ac:dyDescent="0.25">
      <c r="A13" s="8">
        <v>9</v>
      </c>
      <c r="B13" s="104">
        <v>23887.078399999999</v>
      </c>
      <c r="C13" s="106">
        <v>1688.973</v>
      </c>
      <c r="D13" s="101">
        <v>220</v>
      </c>
      <c r="E13" s="103">
        <f t="shared" si="3"/>
        <v>7.6771500000000001</v>
      </c>
      <c r="F13" s="18">
        <f t="shared" si="4"/>
        <v>1196.9359416616617</v>
      </c>
      <c r="G13" s="18">
        <f t="shared" si="5"/>
        <v>290.69025503645724</v>
      </c>
      <c r="H13" s="86">
        <f t="shared" ref="H13:H17" si="6">F13/G13</f>
        <v>4.1175647305808258</v>
      </c>
      <c r="J13" s="8" t="s">
        <v>20</v>
      </c>
      <c r="K13" s="9">
        <f>K11*EXP(-M11/K12)</f>
        <v>5149.3979174303986</v>
      </c>
      <c r="L13" s="13"/>
      <c r="M13" s="14"/>
      <c r="N13" s="12" t="s">
        <v>11</v>
      </c>
      <c r="O13" s="9">
        <f>O11*EXP(-Q11/O12)</f>
        <v>1250.5969168907641</v>
      </c>
      <c r="P13" s="13"/>
      <c r="Q13" s="14"/>
    </row>
    <row r="14" spans="1:18" ht="19" thickBot="1" x14ac:dyDescent="0.3">
      <c r="A14" s="8">
        <v>10</v>
      </c>
      <c r="B14" s="104">
        <v>29358.848000000002</v>
      </c>
      <c r="C14" s="106">
        <v>749.8236307692307</v>
      </c>
      <c r="D14" s="101">
        <v>623</v>
      </c>
      <c r="E14" s="103">
        <f t="shared" si="3"/>
        <v>1.2035692307692307</v>
      </c>
      <c r="F14" s="18">
        <f t="shared" si="4"/>
        <v>831.08788583258286</v>
      </c>
      <c r="G14" s="18">
        <f t="shared" si="5"/>
        <v>201.8396649991096</v>
      </c>
      <c r="H14" s="86">
        <f t="shared" si="6"/>
        <v>4.1175647305808258</v>
      </c>
      <c r="J14" s="15" t="s">
        <v>21</v>
      </c>
      <c r="K14" s="16">
        <f>K8</f>
        <v>15000</v>
      </c>
      <c r="L14" s="16"/>
      <c r="M14" s="16"/>
      <c r="N14" s="17" t="s">
        <v>13</v>
      </c>
      <c r="O14" s="16">
        <f>O8</f>
        <v>15000</v>
      </c>
      <c r="P14" s="15"/>
      <c r="Q14" s="15"/>
    </row>
    <row r="15" spans="1:18" x14ac:dyDescent="0.15">
      <c r="A15" s="8">
        <v>11</v>
      </c>
      <c r="B15" s="104">
        <v>34830.617599999998</v>
      </c>
      <c r="C15" s="106">
        <v>615.55022608695663</v>
      </c>
      <c r="D15" s="101">
        <v>397</v>
      </c>
      <c r="E15" s="103">
        <f t="shared" si="3"/>
        <v>1.5505043478260871</v>
      </c>
      <c r="F15" s="18">
        <f t="shared" si="4"/>
        <v>577.06268977000525</v>
      </c>
      <c r="G15" s="18">
        <f t="shared" si="5"/>
        <v>140.14659817833746</v>
      </c>
      <c r="H15" s="86">
        <f t="shared" si="6"/>
        <v>4.1175647305808249</v>
      </c>
    </row>
    <row r="16" spans="1:18" x14ac:dyDescent="0.15">
      <c r="A16" s="8">
        <v>12</v>
      </c>
      <c r="B16" s="104">
        <v>39658.649599999997</v>
      </c>
      <c r="C16" s="106">
        <v>279.30763636363633</v>
      </c>
      <c r="D16" s="101">
        <v>210</v>
      </c>
      <c r="E16" s="103">
        <f t="shared" si="3"/>
        <v>1.3300363636363635</v>
      </c>
      <c r="F16" s="18">
        <f t="shared" si="4"/>
        <v>418.25115793553681</v>
      </c>
      <c r="G16" s="18">
        <f t="shared" si="5"/>
        <v>101.577312149878</v>
      </c>
      <c r="H16" s="86">
        <f t="shared" si="6"/>
        <v>4.1175647305808258</v>
      </c>
    </row>
    <row r="17" spans="1:8" x14ac:dyDescent="0.15">
      <c r="A17" s="8">
        <v>13</v>
      </c>
      <c r="B17" s="104">
        <v>45130.419200000004</v>
      </c>
      <c r="C17" s="106">
        <v>274.92960000000005</v>
      </c>
      <c r="D17" s="101">
        <v>220</v>
      </c>
      <c r="E17" s="103">
        <f t="shared" si="3"/>
        <v>1.2496800000000001</v>
      </c>
      <c r="F17" s="18">
        <f t="shared" si="4"/>
        <v>290.41108926273023</v>
      </c>
      <c r="G17" s="18">
        <f>$O$7*EXP(-B17/$O$8)</f>
        <v>70.529817565676666</v>
      </c>
      <c r="H17" s="86">
        <f t="shared" si="6"/>
        <v>4.1175647305808258</v>
      </c>
    </row>
    <row r="18" spans="1:8" x14ac:dyDescent="0.15">
      <c r="D18" s="2" t="s">
        <v>16</v>
      </c>
      <c r="E18" s="24">
        <f>AVERAGE(E4:E17)</f>
        <v>3.4050272321128117</v>
      </c>
      <c r="G18" s="2" t="s">
        <v>17</v>
      </c>
      <c r="H18" s="24">
        <f>AVERAGE(H4:H17)</f>
        <v>4.1176000141134121</v>
      </c>
    </row>
    <row r="19" spans="1:8" x14ac:dyDescent="0.15">
      <c r="E19" s="1"/>
      <c r="F19" s="18"/>
      <c r="G19" s="18"/>
      <c r="H19" s="24">
        <f>AVERAGE(H9:H17)</f>
        <v>4.1175738781633475</v>
      </c>
    </row>
    <row r="20" spans="1:8" x14ac:dyDescent="0.15">
      <c r="E20" s="1"/>
      <c r="F20" s="18"/>
      <c r="G20" s="18"/>
      <c r="H20" s="1"/>
    </row>
    <row r="21" spans="1:8" x14ac:dyDescent="0.15">
      <c r="E21" s="1"/>
      <c r="F21" s="18"/>
      <c r="G21" s="18"/>
      <c r="H21" s="1"/>
    </row>
    <row r="22" spans="1:8" x14ac:dyDescent="0.15">
      <c r="E22" s="1"/>
      <c r="F22" s="18"/>
      <c r="G22" s="18"/>
      <c r="H22" s="1"/>
    </row>
    <row r="23" spans="1:8" x14ac:dyDescent="0.15">
      <c r="E23" s="1"/>
      <c r="F23" s="18"/>
      <c r="G23" s="18"/>
      <c r="H23" s="1"/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35"/>
  <dimension ref="A1:R57"/>
  <sheetViews>
    <sheetView topLeftCell="E11" workbookViewId="0">
      <selection activeCell="T19" sqref="T19"/>
    </sheetView>
  </sheetViews>
  <sheetFormatPr baseColWidth="10" defaultColWidth="8.83203125" defaultRowHeight="14" x14ac:dyDescent="0.15"/>
  <cols>
    <col min="1" max="1" width="5.83203125" style="97" customWidth="1"/>
    <col min="2" max="2" width="12" style="97" customWidth="1"/>
    <col min="3" max="3" width="8.83203125" style="97"/>
    <col min="4" max="4" width="10.83203125" style="97" customWidth="1"/>
    <col min="5" max="5" width="10.5" style="97" customWidth="1"/>
    <col min="6" max="6" width="8.83203125" style="97"/>
    <col min="7" max="7" width="11.1640625" style="97" customWidth="1"/>
    <col min="8" max="8" width="11.5" style="97" customWidth="1"/>
    <col min="9" max="16384" width="8.83203125" style="97"/>
  </cols>
  <sheetData>
    <row r="1" spans="1:18" x14ac:dyDescent="0.15">
      <c r="A1" s="2" t="s">
        <v>101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24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97">
        <v>1</v>
      </c>
      <c r="B4" s="18">
        <v>0</v>
      </c>
      <c r="C4" s="18">
        <v>87268.7</v>
      </c>
      <c r="D4" s="18">
        <v>15343.5</v>
      </c>
      <c r="E4" s="1">
        <f>C4/D4</f>
        <v>5.6876657868152636</v>
      </c>
      <c r="F4" s="18">
        <f>$K$5*EXP(-B4/$K$6)</f>
        <v>82000</v>
      </c>
      <c r="G4" s="18">
        <f>$O$5*EXP(-B4/$O$6)</f>
        <v>19000</v>
      </c>
      <c r="H4" s="1">
        <f>F4/G4</f>
        <v>4.3157894736842106</v>
      </c>
      <c r="J4" s="97" t="s">
        <v>4</v>
      </c>
    </row>
    <row r="5" spans="1:18" x14ac:dyDescent="0.15">
      <c r="A5" s="97">
        <v>2</v>
      </c>
      <c r="B5" s="18">
        <v>2000</v>
      </c>
      <c r="C5" s="18">
        <v>78611.151154529303</v>
      </c>
      <c r="D5" s="18">
        <v>14640.624341838799</v>
      </c>
      <c r="E5" s="1">
        <f t="shared" ref="E5:E55" si="0">C5/D5</f>
        <v>5.3693851654864666</v>
      </c>
      <c r="F5" s="18">
        <f t="shared" ref="F5:F20" si="1">$K$5*EXP(-B5/$K$6)</f>
        <v>76711.572772592655</v>
      </c>
      <c r="G5" s="18">
        <f t="shared" ref="G5:G20" si="2">$O$5*EXP(-B5/$O$6)</f>
        <v>17001.947019473027</v>
      </c>
      <c r="H5" s="1">
        <f t="shared" ref="H5:H30" si="3">F5/G5</f>
        <v>4.5119287035027069</v>
      </c>
      <c r="J5" s="19" t="s">
        <v>5</v>
      </c>
      <c r="K5" s="19">
        <v>82000</v>
      </c>
      <c r="L5" s="19" t="s">
        <v>6</v>
      </c>
      <c r="M5" s="3">
        <f>LN(K5/K7)/(-1/K8+1/K6)</f>
        <v>32999.953895602826</v>
      </c>
      <c r="N5" s="19" t="s">
        <v>7</v>
      </c>
      <c r="O5" s="19">
        <v>19000</v>
      </c>
      <c r="P5" s="19" t="s">
        <v>6</v>
      </c>
      <c r="Q5" s="3">
        <f>LN(O5/O7)/(-1/O8+1/O6)</f>
        <v>32998.68798395792</v>
      </c>
    </row>
    <row r="6" spans="1:18" x14ac:dyDescent="0.15">
      <c r="A6" s="97">
        <v>3</v>
      </c>
      <c r="B6" s="18">
        <v>4000</v>
      </c>
      <c r="C6" s="18">
        <v>70092.366816995025</v>
      </c>
      <c r="D6" s="18">
        <v>13991.909298969069</v>
      </c>
      <c r="E6" s="1">
        <f t="shared" si="0"/>
        <v>5.0094926517397784</v>
      </c>
      <c r="F6" s="18">
        <f t="shared" si="1"/>
        <v>71764.212161521689</v>
      </c>
      <c r="G6" s="18">
        <f t="shared" si="2"/>
        <v>15214.010655419353</v>
      </c>
      <c r="H6" s="1">
        <f t="shared" si="3"/>
        <v>4.7169818522480593</v>
      </c>
      <c r="J6" s="20" t="s">
        <v>8</v>
      </c>
      <c r="K6" s="20">
        <v>30000</v>
      </c>
      <c r="L6" s="20"/>
      <c r="M6" s="20"/>
      <c r="N6" s="20" t="s">
        <v>9</v>
      </c>
      <c r="O6" s="20">
        <v>18000</v>
      </c>
      <c r="P6" s="20"/>
      <c r="Q6" s="20"/>
      <c r="R6" s="97">
        <f>1/0.00003</f>
        <v>33333.333333333336</v>
      </c>
    </row>
    <row r="7" spans="1:18" x14ac:dyDescent="0.15">
      <c r="A7" s="97">
        <v>4</v>
      </c>
      <c r="B7" s="18">
        <v>6000</v>
      </c>
      <c r="C7" s="18">
        <v>66138.699596487058</v>
      </c>
      <c r="D7" s="18">
        <v>13359.785587628863</v>
      </c>
      <c r="E7" s="1">
        <f t="shared" si="0"/>
        <v>4.9505809178353415</v>
      </c>
      <c r="F7" s="18">
        <f t="shared" si="1"/>
        <v>67135.921752394512</v>
      </c>
      <c r="G7" s="18">
        <f t="shared" si="2"/>
        <v>13614.094900901997</v>
      </c>
      <c r="H7" s="1">
        <f t="shared" si="3"/>
        <v>4.9313540298552239</v>
      </c>
      <c r="J7" s="20" t="s">
        <v>10</v>
      </c>
      <c r="K7" s="20">
        <v>43735</v>
      </c>
      <c r="L7" s="20"/>
      <c r="M7" s="20"/>
      <c r="N7" s="20" t="s">
        <v>11</v>
      </c>
      <c r="O7" s="20">
        <v>4589</v>
      </c>
      <c r="P7" s="20"/>
      <c r="Q7" s="20"/>
      <c r="R7" s="97">
        <f>1/0.000008</f>
        <v>125000</v>
      </c>
    </row>
    <row r="8" spans="1:18" ht="15" thickBot="1" x14ac:dyDescent="0.2">
      <c r="A8" s="97">
        <v>5</v>
      </c>
      <c r="B8" s="18">
        <v>8000</v>
      </c>
      <c r="C8" s="18">
        <v>62185.032375979106</v>
      </c>
      <c r="D8" s="18">
        <v>12491.919406890529</v>
      </c>
      <c r="E8" s="1">
        <f t="shared" si="0"/>
        <v>4.9780206188072196</v>
      </c>
      <c r="F8" s="18">
        <f t="shared" si="1"/>
        <v>62806.12374590119</v>
      </c>
      <c r="G8" s="18">
        <f t="shared" si="2"/>
        <v>12182.427380169138</v>
      </c>
      <c r="H8" s="1">
        <f t="shared" si="3"/>
        <v>5.1554687572477205</v>
      </c>
      <c r="J8" s="21" t="s">
        <v>12</v>
      </c>
      <c r="K8" s="21">
        <v>70000</v>
      </c>
      <c r="L8" s="21"/>
      <c r="M8" s="21"/>
      <c r="N8" s="21" t="s">
        <v>13</v>
      </c>
      <c r="O8" s="21">
        <v>80000</v>
      </c>
      <c r="P8" s="21"/>
      <c r="Q8" s="21"/>
    </row>
    <row r="9" spans="1:18" x14ac:dyDescent="0.15">
      <c r="A9" s="97">
        <v>6</v>
      </c>
      <c r="B9" s="18">
        <v>10000</v>
      </c>
      <c r="C9" s="18">
        <v>59508.578292862381</v>
      </c>
      <c r="D9" s="18">
        <v>11255.33598014888</v>
      </c>
      <c r="E9" s="1">
        <f t="shared" si="0"/>
        <v>5.2871436621543859</v>
      </c>
      <c r="F9" s="18">
        <f t="shared" si="1"/>
        <v>58755.567467050721</v>
      </c>
      <c r="G9" s="18">
        <f t="shared" si="2"/>
        <v>10901.314994011222</v>
      </c>
      <c r="H9" s="1">
        <f t="shared" si="3"/>
        <v>5.3897688030598925</v>
      </c>
    </row>
    <row r="10" spans="1:18" ht="15" thickBot="1" x14ac:dyDescent="0.2">
      <c r="A10" s="97">
        <v>7</v>
      </c>
      <c r="B10" s="18">
        <v>12000</v>
      </c>
      <c r="C10" s="18">
        <v>56678.056427870448</v>
      </c>
      <c r="D10" s="18">
        <v>10383.871960297765</v>
      </c>
      <c r="E10" s="1">
        <f t="shared" si="0"/>
        <v>5.4582776679620348</v>
      </c>
      <c r="F10" s="18">
        <f t="shared" si="1"/>
        <v>54966.243774922426</v>
      </c>
      <c r="G10" s="18">
        <f t="shared" si="2"/>
        <v>9754.925261619248</v>
      </c>
      <c r="H10" s="1">
        <f t="shared" si="3"/>
        <v>5.6347170583855837</v>
      </c>
      <c r="J10" s="97" t="s">
        <v>14</v>
      </c>
    </row>
    <row r="11" spans="1:18" ht="18" x14ac:dyDescent="0.25">
      <c r="A11" s="97">
        <v>8</v>
      </c>
      <c r="B11" s="18">
        <v>14000</v>
      </c>
      <c r="C11" s="18">
        <v>53844.003679175854</v>
      </c>
      <c r="D11" s="18">
        <v>9757.410737085258</v>
      </c>
      <c r="E11" s="1">
        <f t="shared" si="0"/>
        <v>5.5182676152526282</v>
      </c>
      <c r="F11" s="18">
        <f t="shared" si="1"/>
        <v>51421.3049923906</v>
      </c>
      <c r="G11" s="18">
        <f t="shared" si="2"/>
        <v>8729.0906566826052</v>
      </c>
      <c r="H11" s="1">
        <f t="shared" si="3"/>
        <v>5.8907974512814487</v>
      </c>
      <c r="J11" s="4" t="s">
        <v>18</v>
      </c>
      <c r="K11" s="5">
        <f>K5</f>
        <v>82000</v>
      </c>
      <c r="L11" s="6" t="s">
        <v>6</v>
      </c>
      <c r="M11" s="3">
        <f>M5</f>
        <v>32999.953895602826</v>
      </c>
      <c r="N11" s="7" t="s">
        <v>7</v>
      </c>
      <c r="O11" s="5">
        <f>O5</f>
        <v>19000</v>
      </c>
      <c r="P11" s="6" t="s">
        <v>6</v>
      </c>
      <c r="Q11" s="3">
        <f>Q5</f>
        <v>32998.68798395792</v>
      </c>
    </row>
    <row r="12" spans="1:18" ht="18" x14ac:dyDescent="0.25">
      <c r="A12" s="97">
        <v>9</v>
      </c>
      <c r="B12" s="18">
        <v>16000</v>
      </c>
      <c r="C12" s="18">
        <v>50711.818716796042</v>
      </c>
      <c r="D12" s="18">
        <v>9198.6497123057525</v>
      </c>
      <c r="E12" s="1">
        <f t="shared" si="0"/>
        <v>5.5129633481917333</v>
      </c>
      <c r="F12" s="18">
        <f t="shared" si="1"/>
        <v>48104.98999982261</v>
      </c>
      <c r="G12" s="18">
        <f t="shared" si="2"/>
        <v>7811.1335196365617</v>
      </c>
      <c r="H12" s="1">
        <f t="shared" si="3"/>
        <v>6.1585159028315841</v>
      </c>
      <c r="J12" s="8" t="s">
        <v>19</v>
      </c>
      <c r="K12" s="9">
        <f>K6</f>
        <v>30000</v>
      </c>
      <c r="L12" s="10"/>
      <c r="M12" s="11"/>
      <c r="N12" s="12" t="s">
        <v>9</v>
      </c>
      <c r="O12" s="9">
        <f>O6</f>
        <v>18000</v>
      </c>
      <c r="P12" s="10"/>
      <c r="Q12" s="11"/>
    </row>
    <row r="13" spans="1:18" ht="18" x14ac:dyDescent="0.25">
      <c r="A13" s="97">
        <v>10</v>
      </c>
      <c r="B13" s="18">
        <v>18000</v>
      </c>
      <c r="C13" s="18">
        <v>45551.704290968497</v>
      </c>
      <c r="D13" s="18">
        <v>8373.7911111111043</v>
      </c>
      <c r="E13" s="1">
        <f t="shared" si="0"/>
        <v>5.4397946744248697</v>
      </c>
      <c r="F13" s="18">
        <f t="shared" si="1"/>
        <v>45002.554159710162</v>
      </c>
      <c r="G13" s="18">
        <f t="shared" si="2"/>
        <v>6989.7093822574043</v>
      </c>
      <c r="H13" s="1">
        <f t="shared" si="3"/>
        <v>6.4384013266623237</v>
      </c>
      <c r="J13" s="8" t="s">
        <v>20</v>
      </c>
      <c r="K13" s="9">
        <f>K11*EXP(-M11/K12)</f>
        <v>27295.470811251198</v>
      </c>
      <c r="L13" s="13"/>
      <c r="M13" s="14"/>
      <c r="N13" s="12" t="s">
        <v>11</v>
      </c>
      <c r="O13" s="9">
        <f>O11*EXP(-Q11/O12)</f>
        <v>3037.936601975146</v>
      </c>
      <c r="P13" s="13"/>
      <c r="Q13" s="14"/>
    </row>
    <row r="14" spans="1:18" ht="19" thickBot="1" x14ac:dyDescent="0.3">
      <c r="A14" s="97">
        <v>11</v>
      </c>
      <c r="B14" s="18">
        <v>20000</v>
      </c>
      <c r="C14" s="18">
        <v>37544.738484600712</v>
      </c>
      <c r="D14" s="18">
        <v>7263.172899408275</v>
      </c>
      <c r="E14" s="1">
        <f t="shared" si="0"/>
        <v>5.1691924458606033</v>
      </c>
      <c r="F14" s="18">
        <f t="shared" si="1"/>
        <v>42100.203760672543</v>
      </c>
      <c r="G14" s="18">
        <f t="shared" si="2"/>
        <v>6254.6667683502055</v>
      </c>
      <c r="H14" s="1">
        <f t="shared" si="3"/>
        <v>6.7310066738818959</v>
      </c>
      <c r="J14" s="15" t="s">
        <v>21</v>
      </c>
      <c r="K14" s="16">
        <f>K8</f>
        <v>70000</v>
      </c>
      <c r="L14" s="16"/>
      <c r="M14" s="16"/>
      <c r="N14" s="17" t="s">
        <v>13</v>
      </c>
      <c r="O14" s="16">
        <f>O8</f>
        <v>80000</v>
      </c>
      <c r="P14" s="15"/>
      <c r="Q14" s="15"/>
    </row>
    <row r="15" spans="1:18" x14ac:dyDescent="0.15">
      <c r="A15" s="97">
        <v>12</v>
      </c>
      <c r="B15" s="18">
        <v>22000</v>
      </c>
      <c r="C15" s="18">
        <v>35567.742027800494</v>
      </c>
      <c r="D15" s="18">
        <v>6378.6929475673051</v>
      </c>
      <c r="E15" s="1">
        <f t="shared" si="0"/>
        <v>5.5760235396446314</v>
      </c>
      <c r="F15" s="18">
        <f t="shared" si="1"/>
        <v>39385.034689363551</v>
      </c>
      <c r="G15" s="18">
        <f t="shared" si="2"/>
        <v>5596.9217378920393</v>
      </c>
      <c r="H15" s="1">
        <f t="shared" si="3"/>
        <v>7.0369100255093224</v>
      </c>
    </row>
    <row r="16" spans="1:18" x14ac:dyDescent="0.15">
      <c r="A16" s="97">
        <v>13</v>
      </c>
      <c r="B16" s="18">
        <v>24000</v>
      </c>
      <c r="C16" s="18">
        <v>33590.95386266095</v>
      </c>
      <c r="D16" s="18">
        <v>5510.4201567711771</v>
      </c>
      <c r="E16" s="1">
        <f t="shared" si="0"/>
        <v>6.0958970290830825</v>
      </c>
      <c r="F16" s="18">
        <f t="shared" si="1"/>
        <v>36844.975057612166</v>
      </c>
      <c r="G16" s="18">
        <f t="shared" si="2"/>
        <v>5008.3456241988088</v>
      </c>
      <c r="H16" s="1">
        <f t="shared" si="3"/>
        <v>7.3567157345508285</v>
      </c>
    </row>
    <row r="17" spans="1:17" x14ac:dyDescent="0.15">
      <c r="A17" s="97">
        <v>14</v>
      </c>
      <c r="B17" s="18">
        <v>26000</v>
      </c>
      <c r="C17" s="18">
        <v>31614.313764561623</v>
      </c>
      <c r="D17" s="18">
        <v>4941.234032688456</v>
      </c>
      <c r="E17" s="1">
        <f t="shared" si="0"/>
        <v>6.3980603945125667</v>
      </c>
      <c r="F17" s="18">
        <f t="shared" si="1"/>
        <v>34468.731529711913</v>
      </c>
      <c r="G17" s="18">
        <f t="shared" si="2"/>
        <v>4481.6645767282998</v>
      </c>
      <c r="H17" s="1">
        <f t="shared" si="3"/>
        <v>7.691055619980097</v>
      </c>
      <c r="J17" s="26"/>
      <c r="K17" s="27"/>
      <c r="L17" s="27"/>
      <c r="M17" s="27"/>
      <c r="N17" s="28"/>
      <c r="O17" s="27"/>
      <c r="P17" s="26"/>
      <c r="Q17" s="26"/>
    </row>
    <row r="18" spans="1:17" x14ac:dyDescent="0.15">
      <c r="A18" s="97">
        <v>15</v>
      </c>
      <c r="B18" s="18">
        <v>28000</v>
      </c>
      <c r="C18" s="18">
        <v>31075.931564678547</v>
      </c>
      <c r="D18" s="18">
        <v>4506.9277869986145</v>
      </c>
      <c r="E18" s="1">
        <f t="shared" si="0"/>
        <v>6.8951474337629763</v>
      </c>
      <c r="F18" s="18">
        <f t="shared" si="1"/>
        <v>32245.739111225055</v>
      </c>
      <c r="G18" s="18">
        <f t="shared" si="2"/>
        <v>4010.3696680307139</v>
      </c>
      <c r="H18" s="1">
        <f t="shared" si="3"/>
        <v>8.0405902149811741</v>
      </c>
      <c r="J18" s="26"/>
      <c r="K18" s="27"/>
      <c r="L18" s="27"/>
      <c r="M18" s="27"/>
      <c r="N18" s="28"/>
      <c r="O18" s="27"/>
      <c r="P18" s="26"/>
      <c r="Q18" s="26"/>
    </row>
    <row r="19" spans="1:17" x14ac:dyDescent="0.15">
      <c r="A19" s="97">
        <v>16</v>
      </c>
      <c r="B19" s="18">
        <v>30000</v>
      </c>
      <c r="C19" s="18">
        <v>30607.689891556936</v>
      </c>
      <c r="D19" s="18">
        <v>4122.8890594744098</v>
      </c>
      <c r="E19" s="1">
        <f t="shared" si="0"/>
        <v>7.423845136269283</v>
      </c>
      <c r="F19" s="18">
        <f t="shared" si="1"/>
        <v>30166.114176058272</v>
      </c>
      <c r="G19" s="18">
        <f t="shared" si="2"/>
        <v>3588.6364539136748</v>
      </c>
      <c r="H19" s="1">
        <f t="shared" si="3"/>
        <v>8.4060100719201802</v>
      </c>
      <c r="J19" s="26"/>
      <c r="K19" s="27"/>
      <c r="L19" s="27"/>
      <c r="M19" s="27"/>
      <c r="N19" s="28"/>
      <c r="O19" s="27"/>
      <c r="P19" s="26"/>
      <c r="Q19" s="26"/>
    </row>
    <row r="20" spans="1:17" x14ac:dyDescent="0.15">
      <c r="A20" s="97">
        <v>17</v>
      </c>
      <c r="B20" s="18">
        <v>32000</v>
      </c>
      <c r="C20" s="18">
        <v>29579.100980993262</v>
      </c>
      <c r="D20" s="18">
        <v>3639.488691670299</v>
      </c>
      <c r="E20" s="1">
        <f t="shared" si="0"/>
        <v>8.1272682749890048</v>
      </c>
      <c r="F20" s="18">
        <f t="shared" si="1"/>
        <v>28220.610522963816</v>
      </c>
      <c r="G20" s="18">
        <f t="shared" si="2"/>
        <v>3211.2529927152559</v>
      </c>
      <c r="H20" s="1">
        <f t="shared" si="3"/>
        <v>8.7880371266239123</v>
      </c>
      <c r="J20" s="26"/>
      <c r="K20" s="27"/>
      <c r="L20" s="27"/>
      <c r="M20" s="27"/>
      <c r="N20" s="28"/>
      <c r="O20" s="27"/>
      <c r="P20" s="26"/>
      <c r="Q20" s="26"/>
    </row>
    <row r="21" spans="1:17" x14ac:dyDescent="0.15">
      <c r="A21" s="97" t="s">
        <v>15</v>
      </c>
      <c r="B21" s="18">
        <v>33000</v>
      </c>
      <c r="C21" s="18"/>
      <c r="D21" s="18"/>
      <c r="E21" s="1"/>
      <c r="F21" s="18">
        <f t="shared" ref="F21" si="4">$K$7*EXP(-B21/$K$8)</f>
        <v>27295.452833525302</v>
      </c>
      <c r="G21" s="18">
        <f t="shared" ref="G21" si="5">$O$7*EXP(-B21/$O$8)</f>
        <v>3037.8867796142372</v>
      </c>
      <c r="H21" s="1">
        <f t="shared" ref="H21" si="6">F21/G21</f>
        <v>8.9850132061180332</v>
      </c>
    </row>
    <row r="22" spans="1:17" x14ac:dyDescent="0.15">
      <c r="A22" s="97">
        <v>18</v>
      </c>
      <c r="B22" s="18">
        <v>34000</v>
      </c>
      <c r="C22" s="18">
        <v>27602.522194972415</v>
      </c>
      <c r="D22" s="18">
        <v>2950.2179206049118</v>
      </c>
      <c r="E22" s="1">
        <f t="shared" si="0"/>
        <v>9.3560960369031996</v>
      </c>
      <c r="F22" s="18">
        <f t="shared" ref="F22:F30" si="7">$K$7*EXP(-B22/$K$8)</f>
        <v>26908.289827472076</v>
      </c>
      <c r="G22" s="18">
        <f t="shared" ref="G22:G30" si="8">$O$7*EXP(-B22/$O$8)</f>
        <v>3000.1495439608693</v>
      </c>
      <c r="H22" s="1">
        <f t="shared" si="3"/>
        <v>8.9689828567502357</v>
      </c>
      <c r="J22" s="26"/>
      <c r="K22" s="27"/>
      <c r="L22" s="27"/>
      <c r="M22" s="27"/>
      <c r="N22" s="28"/>
      <c r="O22" s="27"/>
      <c r="P22" s="26"/>
      <c r="Q22" s="26"/>
    </row>
    <row r="23" spans="1:17" x14ac:dyDescent="0.15">
      <c r="A23" s="97">
        <v>19</v>
      </c>
      <c r="B23" s="18">
        <v>36000</v>
      </c>
      <c r="C23" s="18">
        <v>26330.491632597441</v>
      </c>
      <c r="D23" s="18">
        <v>2463.4117570850162</v>
      </c>
      <c r="E23" s="1">
        <f t="shared" si="0"/>
        <v>10.688627898632188</v>
      </c>
      <c r="F23" s="18">
        <f t="shared" si="7"/>
        <v>26150.360665252905</v>
      </c>
      <c r="G23" s="18">
        <f t="shared" si="8"/>
        <v>2926.0755877923179</v>
      </c>
      <c r="H23" s="1">
        <f t="shared" si="3"/>
        <v>8.9370079072300985</v>
      </c>
      <c r="J23" s="26"/>
      <c r="K23" s="27"/>
      <c r="L23" s="27"/>
      <c r="M23" s="27"/>
      <c r="N23" s="28"/>
      <c r="O23" s="27"/>
      <c r="P23" s="26"/>
      <c r="Q23" s="26"/>
    </row>
    <row r="24" spans="1:17" x14ac:dyDescent="0.15">
      <c r="A24" s="97">
        <v>20</v>
      </c>
      <c r="B24" s="18">
        <v>38000</v>
      </c>
      <c r="C24" s="18">
        <v>25305.362169528482</v>
      </c>
      <c r="D24" s="18">
        <v>2181.6457731958744</v>
      </c>
      <c r="E24" s="1">
        <f t="shared" si="0"/>
        <v>11.599207570924253</v>
      </c>
      <c r="F24" s="18">
        <f t="shared" si="7"/>
        <v>25413.780188462111</v>
      </c>
      <c r="G24" s="18">
        <f t="shared" si="8"/>
        <v>2853.8305241179773</v>
      </c>
      <c r="H24" s="1">
        <f t="shared" si="3"/>
        <v>8.9051469502789242</v>
      </c>
      <c r="J24" s="26"/>
      <c r="K24" s="27"/>
      <c r="L24" s="27"/>
      <c r="M24" s="27"/>
      <c r="N24" s="28"/>
      <c r="O24" s="27"/>
      <c r="P24" s="26"/>
      <c r="Q24" s="26"/>
    </row>
    <row r="25" spans="1:17" x14ac:dyDescent="0.15">
      <c r="A25" s="97">
        <v>21</v>
      </c>
      <c r="B25" s="18">
        <v>40000</v>
      </c>
      <c r="C25" s="18">
        <v>24705.273166245115</v>
      </c>
      <c r="D25" s="18">
        <v>2044.4113402061882</v>
      </c>
      <c r="E25" s="1">
        <f t="shared" si="0"/>
        <v>12.084296677670295</v>
      </c>
      <c r="F25" s="18">
        <f t="shared" si="7"/>
        <v>24697.947066009354</v>
      </c>
      <c r="G25" s="18">
        <f t="shared" si="8"/>
        <v>2783.3691974212747</v>
      </c>
      <c r="H25" s="1">
        <f t="shared" si="3"/>
        <v>8.8733995795065255</v>
      </c>
      <c r="J25" s="26"/>
      <c r="K25" s="27"/>
      <c r="L25" s="27"/>
      <c r="M25" s="27"/>
      <c r="N25" s="28"/>
      <c r="O25" s="27"/>
      <c r="P25" s="26"/>
      <c r="Q25" s="26"/>
    </row>
    <row r="26" spans="1:17" x14ac:dyDescent="0.15">
      <c r="A26" s="97">
        <v>22</v>
      </c>
      <c r="B26" s="18">
        <v>42000</v>
      </c>
      <c r="C26" s="18">
        <v>24149.283283513454</v>
      </c>
      <c r="D26" s="18">
        <v>2419.1742857142867</v>
      </c>
      <c r="E26" s="1">
        <f t="shared" si="0"/>
        <v>9.9824487330738645</v>
      </c>
      <c r="F26" s="18">
        <f t="shared" si="7"/>
        <v>24002.276904572245</v>
      </c>
      <c r="G26" s="18">
        <f t="shared" si="8"/>
        <v>2714.6475670793147</v>
      </c>
      <c r="H26" s="1">
        <f t="shared" si="3"/>
        <v>8.8417653899715081</v>
      </c>
      <c r="J26" s="26"/>
      <c r="K26" s="27"/>
      <c r="L26" s="27"/>
      <c r="M26" s="27"/>
      <c r="N26" s="28"/>
      <c r="O26" s="27"/>
      <c r="P26" s="26"/>
      <c r="Q26" s="26"/>
    </row>
    <row r="27" spans="1:17" x14ac:dyDescent="0.15">
      <c r="A27" s="97">
        <v>23</v>
      </c>
      <c r="B27" s="18">
        <v>44000</v>
      </c>
      <c r="C27" s="18">
        <v>23674.619757174394</v>
      </c>
      <c r="D27" s="18">
        <v>2382.8664138908557</v>
      </c>
      <c r="E27" s="1">
        <f t="shared" si="0"/>
        <v>9.9353533287320825</v>
      </c>
      <c r="F27" s="18">
        <f t="shared" si="7"/>
        <v>23326.201771508171</v>
      </c>
      <c r="G27" s="18">
        <f t="shared" si="8"/>
        <v>2647.6226798360531</v>
      </c>
      <c r="H27" s="1">
        <f t="shared" si="3"/>
        <v>8.8102439781761444</v>
      </c>
    </row>
    <row r="28" spans="1:17" x14ac:dyDescent="0.15">
      <c r="A28" s="97">
        <v>24</v>
      </c>
      <c r="B28" s="18">
        <v>46000</v>
      </c>
      <c r="C28" s="18">
        <v>23229.807395143489</v>
      </c>
      <c r="D28" s="18">
        <v>1890.360775047257</v>
      </c>
      <c r="E28" s="1">
        <f t="shared" si="0"/>
        <v>12.288557666756901</v>
      </c>
      <c r="F28" s="18">
        <f t="shared" si="7"/>
        <v>22669.169731204198</v>
      </c>
      <c r="G28" s="18">
        <f t="shared" si="8"/>
        <v>2582.2526429551199</v>
      </c>
      <c r="H28" s="1">
        <f t="shared" si="3"/>
        <v>8.7788349420611649</v>
      </c>
    </row>
    <row r="29" spans="1:17" x14ac:dyDescent="0.15">
      <c r="A29" s="97">
        <v>25</v>
      </c>
      <c r="B29" s="18">
        <v>48000</v>
      </c>
      <c r="C29" s="18">
        <v>22791.59339688977</v>
      </c>
      <c r="D29" s="18">
        <v>2047.5276433522383</v>
      </c>
      <c r="E29" s="1">
        <f t="shared" si="0"/>
        <v>11.1312750628241</v>
      </c>
      <c r="F29" s="18">
        <f t="shared" si="7"/>
        <v>22030.644394486808</v>
      </c>
      <c r="G29" s="18">
        <f t="shared" si="8"/>
        <v>2518.4965980354873</v>
      </c>
      <c r="H29" s="1">
        <f t="shared" si="3"/>
        <v>8.7475378810006958</v>
      </c>
    </row>
    <row r="30" spans="1:17" x14ac:dyDescent="0.15">
      <c r="A30" s="97">
        <v>26</v>
      </c>
      <c r="B30" s="18">
        <v>50000</v>
      </c>
      <c r="C30" s="18">
        <v>22835.548722057789</v>
      </c>
      <c r="D30" s="18">
        <v>2300.7183657166433</v>
      </c>
      <c r="E30" s="1">
        <f t="shared" si="0"/>
        <v>9.9253994153886005</v>
      </c>
      <c r="F30" s="18">
        <f t="shared" si="7"/>
        <v>21410.104480723345</v>
      </c>
      <c r="G30" s="18">
        <f t="shared" si="8"/>
        <v>2456.3146954736462</v>
      </c>
      <c r="H30" s="1">
        <f t="shared" si="3"/>
        <v>8.7163523957971023</v>
      </c>
    </row>
    <row r="31" spans="1:17" x14ac:dyDescent="0.15">
      <c r="A31" s="97">
        <v>27</v>
      </c>
      <c r="B31" s="18">
        <v>52000</v>
      </c>
      <c r="C31" s="18">
        <v>22879.504047225812</v>
      </c>
      <c r="D31" s="18">
        <v>2162.8876972298708</v>
      </c>
      <c r="E31" s="1">
        <f t="shared" si="0"/>
        <v>10.578220994334957</v>
      </c>
      <c r="F31" s="18">
        <f t="shared" ref="F31:F43" si="9">$K$7*EXP(-B31/$K$8)</f>
        <v>20807.043392257881</v>
      </c>
      <c r="G31" s="18">
        <f t="shared" ref="G31:G43" si="10">$O$7*EXP(-B31/$O$8)</f>
        <v>2395.6680695563027</v>
      </c>
      <c r="H31" s="1">
        <f t="shared" ref="H31:H43" si="11">F31/G31</f>
        <v>8.6852780886759131</v>
      </c>
    </row>
    <row r="32" spans="1:17" x14ac:dyDescent="0.15">
      <c r="A32" s="97">
        <v>28</v>
      </c>
      <c r="B32" s="18">
        <v>54000</v>
      </c>
      <c r="C32" s="18">
        <v>22923.459372393834</v>
      </c>
      <c r="D32" s="18">
        <v>2332.2580438480486</v>
      </c>
      <c r="E32" s="1">
        <f t="shared" si="0"/>
        <v>9.8288692509221089</v>
      </c>
      <c r="F32" s="18">
        <f t="shared" si="9"/>
        <v>20220.968800833965</v>
      </c>
      <c r="G32" s="18">
        <f t="shared" si="10"/>
        <v>2336.5188141680433</v>
      </c>
      <c r="H32" s="1">
        <f t="shared" si="11"/>
        <v>8.6543145632807494</v>
      </c>
    </row>
    <row r="33" spans="1:8" x14ac:dyDescent="0.15">
      <c r="A33" s="97">
        <v>29</v>
      </c>
      <c r="B33" s="18">
        <v>56000</v>
      </c>
      <c r="C33" s="18">
        <v>22753.612567172833</v>
      </c>
      <c r="D33" s="18">
        <v>2911.1796268995308</v>
      </c>
      <c r="E33" s="1">
        <f t="shared" si="0"/>
        <v>7.8159424986791084</v>
      </c>
      <c r="F33" s="18">
        <f t="shared" si="9"/>
        <v>19651.402245666686</v>
      </c>
      <c r="G33" s="18">
        <f t="shared" si="10"/>
        <v>2278.8299590987785</v>
      </c>
      <c r="H33" s="1">
        <f t="shared" si="11"/>
        <v>8.6234614246682693</v>
      </c>
    </row>
    <row r="34" spans="1:8" x14ac:dyDescent="0.15">
      <c r="A34" s="97">
        <v>30</v>
      </c>
      <c r="B34" s="18">
        <v>58000</v>
      </c>
      <c r="C34" s="18">
        <v>22573.890400695698</v>
      </c>
      <c r="D34" s="18">
        <v>3068.7886565204408</v>
      </c>
      <c r="E34" s="1">
        <f t="shared" si="0"/>
        <v>7.3559612366044131</v>
      </c>
      <c r="F34" s="18">
        <f t="shared" si="9"/>
        <v>19097.878742835834</v>
      </c>
      <c r="G34" s="18">
        <f t="shared" si="10"/>
        <v>2222.5654469361584</v>
      </c>
      <c r="H34" s="1">
        <f t="shared" si="11"/>
        <v>8.5927182793031189</v>
      </c>
    </row>
    <row r="35" spans="1:8" x14ac:dyDescent="0.15">
      <c r="A35" s="97">
        <v>31</v>
      </c>
      <c r="B35" s="18">
        <v>60000</v>
      </c>
      <c r="C35" s="18">
        <v>22179.293383449676</v>
      </c>
      <c r="D35" s="18">
        <v>2579.0302062857745</v>
      </c>
      <c r="E35" s="1">
        <f t="shared" si="0"/>
        <v>8.599857934735665</v>
      </c>
      <c r="F35" s="18">
        <f t="shared" si="9"/>
        <v>18559.946405681407</v>
      </c>
      <c r="G35" s="18">
        <f t="shared" si="10"/>
        <v>2167.6901105285165</v>
      </c>
      <c r="H35" s="1">
        <f t="shared" si="11"/>
        <v>8.5620847350529292</v>
      </c>
    </row>
    <row r="36" spans="1:8" x14ac:dyDescent="0.15">
      <c r="A36" s="97">
        <v>32</v>
      </c>
      <c r="B36" s="18">
        <v>62000</v>
      </c>
      <c r="C36" s="18">
        <v>21698.415154227074</v>
      </c>
      <c r="D36" s="18">
        <v>2424.3179494448377</v>
      </c>
      <c r="E36" s="1">
        <f t="shared" si="0"/>
        <v>8.9503174116233204</v>
      </c>
      <c r="F36" s="18">
        <f t="shared" si="9"/>
        <v>18037.166075891404</v>
      </c>
      <c r="G36" s="18">
        <f t="shared" si="10"/>
        <v>2114.1696510042539</v>
      </c>
      <c r="H36" s="1">
        <f t="shared" si="11"/>
        <v>8.5315604011832971</v>
      </c>
    </row>
    <row r="37" spans="1:8" x14ac:dyDescent="0.15">
      <c r="A37" s="97">
        <v>33</v>
      </c>
      <c r="B37" s="18">
        <v>64000</v>
      </c>
      <c r="C37" s="18">
        <v>21186.27291177099</v>
      </c>
      <c r="D37" s="18">
        <v>2337.6275959175955</v>
      </c>
      <c r="E37" s="1">
        <f t="shared" si="0"/>
        <v>9.0631514398488626</v>
      </c>
      <c r="F37" s="18">
        <f t="shared" si="9"/>
        <v>17529.110964980897</v>
      </c>
      <c r="G37" s="18">
        <f t="shared" si="10"/>
        <v>2061.9706163339297</v>
      </c>
      <c r="H37" s="1">
        <f t="shared" si="11"/>
        <v>8.5011448883528189</v>
      </c>
    </row>
    <row r="38" spans="1:8" x14ac:dyDescent="0.15">
      <c r="A38" s="97">
        <v>34</v>
      </c>
      <c r="B38" s="18">
        <v>66000</v>
      </c>
      <c r="C38" s="18">
        <v>20548.564919651544</v>
      </c>
      <c r="D38" s="18">
        <v>2272.0369703269698</v>
      </c>
      <c r="E38" s="1">
        <f t="shared" si="0"/>
        <v>9.0441155615061977</v>
      </c>
      <c r="F38" s="18">
        <f t="shared" si="9"/>
        <v>17035.366305869542</v>
      </c>
      <c r="G38" s="18">
        <f t="shared" si="10"/>
        <v>2011.0603804216521</v>
      </c>
      <c r="H38" s="1">
        <f t="shared" si="11"/>
        <v>8.4708378086081115</v>
      </c>
    </row>
    <row r="39" spans="1:8" x14ac:dyDescent="0.15">
      <c r="A39" s="97">
        <v>35</v>
      </c>
      <c r="B39" s="18">
        <v>68000</v>
      </c>
      <c r="C39" s="18">
        <v>19930.749579522755</v>
      </c>
      <c r="D39" s="18">
        <v>2164.0791400491421</v>
      </c>
      <c r="E39" s="1">
        <f t="shared" si="0"/>
        <v>9.209806245380733</v>
      </c>
      <c r="F39" s="18">
        <f t="shared" si="9"/>
        <v>16555.529014273172</v>
      </c>
      <c r="G39" s="18">
        <f t="shared" si="10"/>
        <v>1961.407122712707</v>
      </c>
      <c r="H39" s="1">
        <f t="shared" si="11"/>
        <v>8.4406387753788685</v>
      </c>
    </row>
    <row r="40" spans="1:8" x14ac:dyDescent="0.15">
      <c r="A40" s="97">
        <v>36</v>
      </c>
      <c r="B40" s="18">
        <v>70000</v>
      </c>
      <c r="C40" s="18">
        <v>19507.171318196153</v>
      </c>
      <c r="D40" s="18">
        <v>2363.6901441840378</v>
      </c>
      <c r="E40" s="1">
        <f t="shared" si="0"/>
        <v>8.2528462396792559</v>
      </c>
      <c r="F40" s="18">
        <f t="shared" si="9"/>
        <v>16089.20735963303</v>
      </c>
      <c r="G40" s="18">
        <f t="shared" si="10"/>
        <v>1912.9798083046751</v>
      </c>
      <c r="H40" s="1">
        <f t="shared" si="11"/>
        <v>8.4105474034729308</v>
      </c>
    </row>
    <row r="41" spans="1:8" x14ac:dyDescent="0.15">
      <c r="A41" s="97">
        <v>37</v>
      </c>
      <c r="B41" s="18">
        <v>72000</v>
      </c>
      <c r="C41" s="18">
        <v>19010.935191998473</v>
      </c>
      <c r="D41" s="18">
        <v>2458.42</v>
      </c>
      <c r="E41" s="1">
        <f t="shared" si="0"/>
        <v>7.7329891523818031</v>
      </c>
      <c r="F41" s="18">
        <f t="shared" si="9"/>
        <v>15636.020645313967</v>
      </c>
      <c r="G41" s="18">
        <f t="shared" si="10"/>
        <v>1865.7481685496093</v>
      </c>
      <c r="H41" s="1">
        <f t="shared" si="11"/>
        <v>8.3805633090713734</v>
      </c>
    </row>
    <row r="42" spans="1:8" x14ac:dyDescent="0.15">
      <c r="A42" s="97">
        <v>38</v>
      </c>
      <c r="B42" s="18">
        <v>74000</v>
      </c>
      <c r="C42" s="18">
        <v>18205.549968658874</v>
      </c>
      <c r="D42" s="18">
        <v>2442.1416315884958</v>
      </c>
      <c r="E42" s="1">
        <f t="shared" si="0"/>
        <v>7.4547478054403582</v>
      </c>
      <c r="F42" s="18">
        <f t="shared" si="9"/>
        <v>15195.598897810522</v>
      </c>
      <c r="G42" s="18">
        <f t="shared" si="10"/>
        <v>1819.6826821351422</v>
      </c>
      <c r="H42" s="1">
        <f t="shared" si="11"/>
        <v>8.3506861097236023</v>
      </c>
    </row>
    <row r="43" spans="1:8" x14ac:dyDescent="0.15">
      <c r="A43" s="97">
        <v>39</v>
      </c>
      <c r="B43" s="18">
        <v>76000</v>
      </c>
      <c r="C43" s="18">
        <v>17416.183605026323</v>
      </c>
      <c r="D43" s="18">
        <v>2271.5982223532601</v>
      </c>
      <c r="E43" s="1">
        <f t="shared" si="0"/>
        <v>7.6669295800839476</v>
      </c>
      <c r="F43" s="18">
        <f t="shared" si="9"/>
        <v>14767.582564707198</v>
      </c>
      <c r="G43" s="18">
        <f t="shared" si="10"/>
        <v>1774.7545566327062</v>
      </c>
      <c r="H43" s="1">
        <f t="shared" si="11"/>
        <v>8.3209154243424877</v>
      </c>
    </row>
    <row r="44" spans="1:8" x14ac:dyDescent="0.15">
      <c r="A44" s="97">
        <v>40</v>
      </c>
      <c r="B44" s="18">
        <v>78000</v>
      </c>
      <c r="C44" s="18">
        <v>16655.839460576215</v>
      </c>
      <c r="D44" s="18">
        <v>1947.9412657270896</v>
      </c>
      <c r="E44" s="1">
        <f t="shared" si="0"/>
        <v>8.5504834019516736</v>
      </c>
      <c r="F44" s="18">
        <f t="shared" ref="F44:F55" si="12">$K$7*EXP(-B44/$K$8)</f>
        <v>14351.622221146319</v>
      </c>
      <c r="G44" s="18">
        <f t="shared" ref="G44:G55" si="13">$O$7*EXP(-B44/$O$8)</f>
        <v>1730.9357105013273</v>
      </c>
      <c r="H44" s="1">
        <f t="shared" ref="H44:H55" si="14">F44/G44</f>
        <v>8.2912508731994947</v>
      </c>
    </row>
    <row r="45" spans="1:8" x14ac:dyDescent="0.15">
      <c r="A45" s="97">
        <v>41</v>
      </c>
      <c r="B45" s="18">
        <v>80000</v>
      </c>
      <c r="C45" s="18">
        <v>15919.936785069236</v>
      </c>
      <c r="D45" s="18">
        <v>1757.4865580242747</v>
      </c>
      <c r="E45" s="1">
        <f t="shared" si="0"/>
        <v>9.0583547921789265</v>
      </c>
      <c r="F45" s="18">
        <f t="shared" si="12"/>
        <v>13947.378284563847</v>
      </c>
      <c r="G45" s="18">
        <f t="shared" si="13"/>
        <v>1688.1987555357489</v>
      </c>
      <c r="H45" s="1">
        <f t="shared" si="14"/>
        <v>8.2616920779198502</v>
      </c>
    </row>
    <row r="46" spans="1:8" x14ac:dyDescent="0.15">
      <c r="A46" s="97">
        <v>42</v>
      </c>
      <c r="B46" s="18">
        <v>82000</v>
      </c>
      <c r="C46" s="18">
        <v>15217.406942224252</v>
      </c>
      <c r="D46" s="18">
        <v>1538.8297475744446</v>
      </c>
      <c r="E46" s="1">
        <f t="shared" si="0"/>
        <v>9.8889477320089778</v>
      </c>
      <c r="F46" s="18">
        <f t="shared" si="12"/>
        <v>13554.520737460251</v>
      </c>
      <c r="G46" s="18">
        <f t="shared" si="13"/>
        <v>1646.516979747912</v>
      </c>
      <c r="H46" s="1">
        <f t="shared" si="14"/>
        <v>8.2322386614776963</v>
      </c>
    </row>
    <row r="47" spans="1:8" x14ac:dyDescent="0.15">
      <c r="A47" s="97">
        <v>43</v>
      </c>
      <c r="B47" s="18">
        <v>84000</v>
      </c>
      <c r="C47" s="18">
        <v>14672.026210956332</v>
      </c>
      <c r="D47" s="18">
        <v>1511.5649140049136</v>
      </c>
      <c r="E47" s="1">
        <f t="shared" si="0"/>
        <v>9.7065141397616728</v>
      </c>
      <c r="F47" s="18">
        <f t="shared" si="12"/>
        <v>13172.728857980161</v>
      </c>
      <c r="G47" s="18">
        <f t="shared" si="13"/>
        <v>1605.8643306710917</v>
      </c>
      <c r="H47" s="1">
        <f t="shared" si="14"/>
        <v>8.2028902481913075</v>
      </c>
    </row>
    <row r="48" spans="1:8" x14ac:dyDescent="0.15">
      <c r="A48" s="97">
        <v>44</v>
      </c>
      <c r="B48" s="18">
        <v>86000</v>
      </c>
      <c r="C48" s="18">
        <v>14118.880794701987</v>
      </c>
      <c r="D48" s="18">
        <v>1467.8302702702699</v>
      </c>
      <c r="E48" s="1">
        <f t="shared" si="0"/>
        <v>9.6188783408195366</v>
      </c>
      <c r="F48" s="18">
        <f t="shared" si="12"/>
        <v>12801.690958080773</v>
      </c>
      <c r="G48" s="18">
        <f t="shared" si="13"/>
        <v>1566.2153990762602</v>
      </c>
      <c r="H48" s="1">
        <f t="shared" si="14"/>
        <v>8.1736464637182706</v>
      </c>
    </row>
    <row r="49" spans="1:8" x14ac:dyDescent="0.15">
      <c r="A49" s="97">
        <v>45</v>
      </c>
      <c r="B49" s="18">
        <v>88000</v>
      </c>
      <c r="C49" s="18">
        <v>13510.628120224146</v>
      </c>
      <c r="D49" s="18">
        <v>1547.0182023276636</v>
      </c>
      <c r="E49" s="1">
        <f t="shared" si="0"/>
        <v>8.733334940659315</v>
      </c>
      <c r="F49" s="18">
        <f t="shared" si="12"/>
        <v>12441.104129075358</v>
      </c>
      <c r="G49" s="18">
        <f t="shared" si="13"/>
        <v>1527.5454030904871</v>
      </c>
      <c r="H49" s="1">
        <f t="shared" si="14"/>
        <v>8.144506935050746</v>
      </c>
    </row>
    <row r="50" spans="1:8" x14ac:dyDescent="0.15">
      <c r="A50" s="97">
        <v>46</v>
      </c>
      <c r="B50" s="18">
        <v>90000</v>
      </c>
      <c r="C50" s="18">
        <v>12997.799025677457</v>
      </c>
      <c r="D50" s="18">
        <v>1465.8820618556708</v>
      </c>
      <c r="E50" s="1">
        <f t="shared" si="0"/>
        <v>8.8668791056924796</v>
      </c>
      <c r="F50" s="18">
        <f t="shared" si="12"/>
        <v>12090.673994343995</v>
      </c>
      <c r="G50" s="18">
        <f t="shared" si="13"/>
        <v>1489.830172707467</v>
      </c>
      <c r="H50" s="1">
        <f t="shared" si="14"/>
        <v>8.1154712905106656</v>
      </c>
    </row>
    <row r="51" spans="1:8" x14ac:dyDescent="0.15">
      <c r="A51" s="97">
        <v>47</v>
      </c>
      <c r="B51" s="18">
        <v>92000</v>
      </c>
      <c r="C51" s="18">
        <v>12656.989120064954</v>
      </c>
      <c r="D51" s="18">
        <v>1642.909109142453</v>
      </c>
      <c r="E51" s="1">
        <f t="shared" si="0"/>
        <v>7.7040105564156898</v>
      </c>
      <c r="F51" s="18">
        <f t="shared" si="12"/>
        <v>11750.114469009826</v>
      </c>
      <c r="G51" s="18">
        <f t="shared" si="13"/>
        <v>1453.0461346804755</v>
      </c>
      <c r="H51" s="1">
        <f t="shared" si="14"/>
        <v>8.0865391597450369</v>
      </c>
    </row>
    <row r="52" spans="1:8" x14ac:dyDescent="0.15">
      <c r="A52" s="97">
        <v>48</v>
      </c>
      <c r="B52" s="18">
        <v>94000</v>
      </c>
      <c r="C52" s="18">
        <v>12002.443291636004</v>
      </c>
      <c r="D52" s="18">
        <v>1557.7831511800962</v>
      </c>
      <c r="E52" s="1">
        <f t="shared" si="0"/>
        <v>7.7048228969119172</v>
      </c>
      <c r="F52" s="18">
        <f t="shared" si="12"/>
        <v>11419.14752638445</v>
      </c>
      <c r="G52" s="18">
        <f t="shared" si="13"/>
        <v>1417.1702977883231</v>
      </c>
      <c r="H52" s="1">
        <f t="shared" si="14"/>
        <v>8.0577101737211834</v>
      </c>
    </row>
    <row r="53" spans="1:8" x14ac:dyDescent="0.15">
      <c r="A53" s="97">
        <v>49</v>
      </c>
      <c r="B53" s="18">
        <v>96000</v>
      </c>
      <c r="C53" s="18">
        <v>10849.266936472895</v>
      </c>
      <c r="D53" s="18">
        <v>1288.0711668158742</v>
      </c>
      <c r="E53" s="1">
        <f t="shared" si="0"/>
        <v>8.4228784992465897</v>
      </c>
      <c r="F53" s="18">
        <f t="shared" si="12"/>
        <v>11097.502970991954</v>
      </c>
      <c r="G53" s="18">
        <f t="shared" si="13"/>
        <v>1382.1802384650955</v>
      </c>
      <c r="H53" s="1">
        <f t="shared" si="14"/>
        <v>8.0289839647220518</v>
      </c>
    </row>
    <row r="54" spans="1:8" x14ac:dyDescent="0.15">
      <c r="A54" s="97">
        <v>50</v>
      </c>
      <c r="B54" s="18">
        <v>98000</v>
      </c>
      <c r="C54" s="18">
        <v>10363.556813164761</v>
      </c>
      <c r="D54" s="18">
        <v>1352.735422415426</v>
      </c>
      <c r="E54" s="1">
        <f t="shared" si="0"/>
        <v>7.6611853592624453</v>
      </c>
      <c r="F54" s="18">
        <f t="shared" si="12"/>
        <v>10784.91821798616</v>
      </c>
      <c r="G54" s="18">
        <f t="shared" si="13"/>
        <v>1348.0540867846919</v>
      </c>
      <c r="H54" s="1">
        <f t="shared" si="14"/>
        <v>8.0003601663415331</v>
      </c>
    </row>
    <row r="55" spans="1:8" x14ac:dyDescent="0.15">
      <c r="A55" s="97">
        <v>51</v>
      </c>
      <c r="B55" s="18">
        <v>100000</v>
      </c>
      <c r="C55" s="18">
        <v>9920.2595716664728</v>
      </c>
      <c r="D55" s="18">
        <v>1892.9993286967044</v>
      </c>
      <c r="E55" s="1">
        <f t="shared" si="0"/>
        <v>5.2404981984311592</v>
      </c>
      <c r="F55" s="18">
        <f t="shared" si="12"/>
        <v>10481.138078781065</v>
      </c>
      <c r="G55" s="18">
        <f t="shared" si="13"/>
        <v>1314.7705127914123</v>
      </c>
      <c r="H55" s="1">
        <f t="shared" si="14"/>
        <v>7.9718384134797615</v>
      </c>
    </row>
    <row r="56" spans="1:8" x14ac:dyDescent="0.15">
      <c r="D56" s="2" t="s">
        <v>16</v>
      </c>
      <c r="E56" s="24">
        <f>AVERAGE(E4:E55)</f>
        <v>8.0117418052599696</v>
      </c>
      <c r="G56" s="2" t="s">
        <v>17</v>
      </c>
      <c r="H56" s="24">
        <f>AVERAGE(H4:H55)</f>
        <v>7.7663502606209356</v>
      </c>
    </row>
    <row r="57" spans="1:8" x14ac:dyDescent="0.15">
      <c r="H57" s="24">
        <f>AVERAGE(H21:H55)</f>
        <v>8.4758904207452126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36">
    <pageSetUpPr fitToPage="1"/>
  </sheetPr>
  <dimension ref="A1:R54"/>
  <sheetViews>
    <sheetView topLeftCell="F10" workbookViewId="0">
      <selection activeCell="R19" sqref="R19"/>
    </sheetView>
  </sheetViews>
  <sheetFormatPr baseColWidth="10" defaultColWidth="8.83203125" defaultRowHeight="14" x14ac:dyDescent="0.15"/>
  <cols>
    <col min="1" max="1" width="5.83203125" style="97" customWidth="1"/>
    <col min="2" max="2" width="12" style="97" customWidth="1"/>
    <col min="3" max="3" width="8.83203125" style="97"/>
    <col min="4" max="4" width="10.83203125" style="97" customWidth="1"/>
    <col min="5" max="5" width="10.5" style="97" customWidth="1"/>
    <col min="6" max="6" width="8.83203125" style="97"/>
    <col min="7" max="7" width="11.1640625" style="97" customWidth="1"/>
    <col min="8" max="8" width="11.5" style="97" customWidth="1"/>
    <col min="9" max="16384" width="8.83203125" style="97"/>
  </cols>
  <sheetData>
    <row r="1" spans="1:18" x14ac:dyDescent="0.15">
      <c r="A1" s="2" t="s">
        <v>101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24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97">
        <v>1</v>
      </c>
      <c r="B4" s="97">
        <v>0</v>
      </c>
      <c r="C4" s="97">
        <v>34500</v>
      </c>
      <c r="D4" s="97">
        <v>3070</v>
      </c>
      <c r="E4" s="1">
        <f>C4/D4</f>
        <v>11.237785016286646</v>
      </c>
      <c r="F4" s="18">
        <f>$K$5*EXP(-B4/$K$6)</f>
        <v>46000</v>
      </c>
      <c r="G4" s="18">
        <f>$O$5*EXP(-B4/$O$6)</f>
        <v>4500</v>
      </c>
      <c r="H4" s="1">
        <f>F4/G4</f>
        <v>10.222222222222221</v>
      </c>
      <c r="J4" s="97" t="s">
        <v>4</v>
      </c>
    </row>
    <row r="5" spans="1:18" x14ac:dyDescent="0.15">
      <c r="A5" s="97">
        <v>2</v>
      </c>
      <c r="B5" s="18">
        <v>13199.999999999931</v>
      </c>
      <c r="C5" s="97">
        <v>32294</v>
      </c>
      <c r="D5" s="18">
        <v>6160</v>
      </c>
      <c r="E5" s="1">
        <f>C5/D5</f>
        <v>5.2425324675324676</v>
      </c>
      <c r="F5" s="18">
        <f t="shared" ref="F5:F21" si="0">$K$5*EXP(-B5/$K$6)</f>
        <v>37661.614641587206</v>
      </c>
      <c r="G5" s="18">
        <f t="shared" ref="G5:G21" si="1">$O$5*EXP(-B5/$O$6)</f>
        <v>3684.2883888509223</v>
      </c>
      <c r="H5" s="1">
        <f t="shared" ref="H5:H21" si="2">F5/G5</f>
        <v>10.222222222222223</v>
      </c>
      <c r="J5" s="19" t="s">
        <v>5</v>
      </c>
      <c r="K5" s="19">
        <v>46000</v>
      </c>
      <c r="L5" s="19" t="s">
        <v>6</v>
      </c>
      <c r="M5" s="3"/>
      <c r="N5" s="19" t="s">
        <v>7</v>
      </c>
      <c r="O5" s="19">
        <v>4500</v>
      </c>
      <c r="P5" s="19" t="s">
        <v>6</v>
      </c>
      <c r="Q5" s="3"/>
    </row>
    <row r="6" spans="1:18" x14ac:dyDescent="0.15">
      <c r="A6" s="97">
        <v>3</v>
      </c>
      <c r="B6" s="18">
        <v>14149.999999999978</v>
      </c>
      <c r="C6" s="97">
        <v>39493</v>
      </c>
      <c r="D6" s="18">
        <v>4500</v>
      </c>
      <c r="E6" s="1">
        <f t="shared" ref="E6:E21" si="3">C6/D6</f>
        <v>8.7762222222222217</v>
      </c>
      <c r="F6" s="18">
        <f t="shared" si="0"/>
        <v>37123.398461016819</v>
      </c>
      <c r="G6" s="18">
        <f t="shared" si="1"/>
        <v>3631.6368059690362</v>
      </c>
      <c r="H6" s="1">
        <f t="shared" si="2"/>
        <v>10.222222222222223</v>
      </c>
      <c r="J6" s="20" t="s">
        <v>8</v>
      </c>
      <c r="K6" s="20">
        <v>66000</v>
      </c>
      <c r="L6" s="20"/>
      <c r="M6" s="20"/>
      <c r="N6" s="20" t="s">
        <v>9</v>
      </c>
      <c r="O6" s="20">
        <v>66000</v>
      </c>
      <c r="P6" s="20"/>
      <c r="Q6" s="20"/>
      <c r="R6" s="97">
        <f>1/0.00001</f>
        <v>99999.999999999985</v>
      </c>
    </row>
    <row r="7" spans="1:18" x14ac:dyDescent="0.15">
      <c r="A7" s="97">
        <v>4</v>
      </c>
      <c r="B7" s="18">
        <v>22500</v>
      </c>
      <c r="C7" s="97">
        <v>30900</v>
      </c>
      <c r="D7" s="18">
        <v>2550</v>
      </c>
      <c r="E7" s="1">
        <f t="shared" si="3"/>
        <v>12.117647058823529</v>
      </c>
      <c r="F7" s="18">
        <f t="shared" si="0"/>
        <v>32711.683431729587</v>
      </c>
      <c r="G7" s="18">
        <f t="shared" si="1"/>
        <v>3200.0559878865902</v>
      </c>
      <c r="H7" s="1">
        <f t="shared" si="2"/>
        <v>10.222222222222221</v>
      </c>
      <c r="J7" s="20" t="s">
        <v>10</v>
      </c>
      <c r="K7" s="20"/>
      <c r="L7" s="20"/>
      <c r="M7" s="20"/>
      <c r="N7" s="20"/>
      <c r="O7" s="20"/>
      <c r="P7" s="20"/>
      <c r="Q7" s="20"/>
      <c r="R7" s="97">
        <f>1/0.00002</f>
        <v>49999.999999999993</v>
      </c>
    </row>
    <row r="8" spans="1:18" ht="15" thickBot="1" x14ac:dyDescent="0.2">
      <c r="A8" s="97">
        <v>5</v>
      </c>
      <c r="B8" s="18">
        <v>28399.999999999978</v>
      </c>
      <c r="C8" s="97">
        <v>31268</v>
      </c>
      <c r="D8" s="18">
        <v>3340</v>
      </c>
      <c r="E8" s="1">
        <f t="shared" si="3"/>
        <v>9.3616766467065862</v>
      </c>
      <c r="F8" s="18">
        <f t="shared" si="0"/>
        <v>29914.352028495621</v>
      </c>
      <c r="G8" s="18">
        <f t="shared" si="1"/>
        <v>2926.4040027876154</v>
      </c>
      <c r="H8" s="1">
        <f t="shared" si="2"/>
        <v>10.222222222222221</v>
      </c>
      <c r="J8" s="21" t="s">
        <v>12</v>
      </c>
      <c r="K8" s="21"/>
      <c r="L8" s="21"/>
      <c r="M8" s="21"/>
      <c r="N8" s="21"/>
      <c r="O8" s="21"/>
      <c r="P8" s="21"/>
      <c r="Q8" s="21"/>
    </row>
    <row r="9" spans="1:18" x14ac:dyDescent="0.15">
      <c r="A9" s="97">
        <v>6</v>
      </c>
      <c r="B9" s="18">
        <v>37799.999999999956</v>
      </c>
      <c r="C9" s="97">
        <v>28050</v>
      </c>
      <c r="D9" s="18">
        <v>2060</v>
      </c>
      <c r="E9" s="1">
        <f t="shared" si="3"/>
        <v>13.616504854368932</v>
      </c>
      <c r="F9" s="18">
        <f t="shared" si="0"/>
        <v>25943.319102345777</v>
      </c>
      <c r="G9" s="18">
        <f t="shared" si="1"/>
        <v>2537.9333904468695</v>
      </c>
      <c r="H9" s="1">
        <f t="shared" si="2"/>
        <v>10.222222222222221</v>
      </c>
    </row>
    <row r="10" spans="1:18" ht="15" thickBot="1" x14ac:dyDescent="0.2">
      <c r="A10" s="97">
        <v>7</v>
      </c>
      <c r="B10" s="18">
        <v>38399.999999999978</v>
      </c>
      <c r="C10" s="97">
        <v>25905</v>
      </c>
      <c r="D10" s="18">
        <v>2340</v>
      </c>
      <c r="E10" s="1">
        <f t="shared" si="3"/>
        <v>11.070512820512821</v>
      </c>
      <c r="F10" s="18">
        <f t="shared" si="0"/>
        <v>25708.539543619176</v>
      </c>
      <c r="G10" s="18">
        <f t="shared" si="1"/>
        <v>2514.9658249192671</v>
      </c>
      <c r="H10" s="1">
        <f t="shared" si="2"/>
        <v>10.222222222222223</v>
      </c>
      <c r="J10" s="97" t="s">
        <v>14</v>
      </c>
    </row>
    <row r="11" spans="1:18" ht="18" x14ac:dyDescent="0.25">
      <c r="A11" s="97">
        <v>8</v>
      </c>
      <c r="B11" s="18">
        <v>45399.999999999978</v>
      </c>
      <c r="C11" s="97">
        <v>23693</v>
      </c>
      <c r="D11" s="18">
        <v>2180</v>
      </c>
      <c r="E11" s="1">
        <f t="shared" si="3"/>
        <v>10.868348623853212</v>
      </c>
      <c r="F11" s="18">
        <f t="shared" si="0"/>
        <v>23121.492786507963</v>
      </c>
      <c r="G11" s="18">
        <f t="shared" si="1"/>
        <v>2261.8851638975179</v>
      </c>
      <c r="H11" s="1">
        <f t="shared" si="2"/>
        <v>10.222222222222223</v>
      </c>
      <c r="J11" s="4" t="s">
        <v>18</v>
      </c>
      <c r="K11" s="5">
        <f>K5</f>
        <v>46000</v>
      </c>
      <c r="L11" s="6" t="s">
        <v>6</v>
      </c>
      <c r="M11" s="3"/>
      <c r="N11" s="7" t="s">
        <v>7</v>
      </c>
      <c r="O11" s="5">
        <f>O5</f>
        <v>4500</v>
      </c>
      <c r="P11" s="6" t="s">
        <v>6</v>
      </c>
      <c r="Q11" s="3"/>
    </row>
    <row r="12" spans="1:18" ht="18" x14ac:dyDescent="0.25">
      <c r="A12" s="97">
        <v>9</v>
      </c>
      <c r="B12" s="18">
        <v>49809.999999999949</v>
      </c>
      <c r="C12" s="97">
        <v>18875</v>
      </c>
      <c r="D12" s="18">
        <v>1810</v>
      </c>
      <c r="E12" s="1">
        <f t="shared" si="3"/>
        <v>10.428176795580111</v>
      </c>
      <c r="F12" s="18">
        <f t="shared" si="0"/>
        <v>21627.040933495697</v>
      </c>
      <c r="G12" s="18">
        <f t="shared" si="1"/>
        <v>2115.6887869724051</v>
      </c>
      <c r="H12" s="1">
        <f t="shared" si="2"/>
        <v>10.222222222222223</v>
      </c>
      <c r="J12" s="8" t="s">
        <v>19</v>
      </c>
      <c r="K12" s="9">
        <f>K6</f>
        <v>66000</v>
      </c>
      <c r="L12" s="10"/>
      <c r="M12" s="11"/>
      <c r="N12" s="12" t="s">
        <v>9</v>
      </c>
      <c r="O12" s="9">
        <f>O6</f>
        <v>66000</v>
      </c>
      <c r="P12" s="10"/>
      <c r="Q12" s="11"/>
    </row>
    <row r="13" spans="1:18" ht="18" x14ac:dyDescent="0.25">
      <c r="A13" s="97">
        <v>10</v>
      </c>
      <c r="B13" s="18">
        <v>54899.999999999978</v>
      </c>
      <c r="C13" s="97">
        <v>20898</v>
      </c>
      <c r="D13" s="18">
        <v>2730</v>
      </c>
      <c r="E13" s="1">
        <f t="shared" si="3"/>
        <v>7.6549450549450553</v>
      </c>
      <c r="F13" s="18">
        <f t="shared" si="0"/>
        <v>20021.830728192792</v>
      </c>
      <c r="G13" s="18">
        <f t="shared" si="1"/>
        <v>1958.657353844947</v>
      </c>
      <c r="H13" s="1">
        <f t="shared" si="2"/>
        <v>10.222222222222223</v>
      </c>
      <c r="J13" s="8" t="s">
        <v>20</v>
      </c>
      <c r="K13" s="9"/>
      <c r="L13" s="13"/>
      <c r="M13" s="14"/>
      <c r="N13" s="12" t="s">
        <v>11</v>
      </c>
      <c r="O13" s="9"/>
      <c r="P13" s="13"/>
      <c r="Q13" s="14"/>
    </row>
    <row r="14" spans="1:18" ht="19" thickBot="1" x14ac:dyDescent="0.3">
      <c r="A14" s="97">
        <v>11</v>
      </c>
      <c r="B14" s="18">
        <v>58399.999999999978</v>
      </c>
      <c r="C14" s="97">
        <v>19938</v>
      </c>
      <c r="D14" s="18">
        <v>2490</v>
      </c>
      <c r="E14" s="1">
        <f t="shared" si="3"/>
        <v>8.007228915662651</v>
      </c>
      <c r="F14" s="18">
        <f t="shared" si="0"/>
        <v>18987.728681486267</v>
      </c>
      <c r="G14" s="18">
        <f t="shared" si="1"/>
        <v>1857.4951971019173</v>
      </c>
      <c r="H14" s="1">
        <f t="shared" si="2"/>
        <v>10.222222222222223</v>
      </c>
      <c r="J14" s="15" t="s">
        <v>21</v>
      </c>
      <c r="K14" s="16"/>
      <c r="L14" s="16"/>
      <c r="M14" s="16"/>
      <c r="N14" s="17" t="s">
        <v>13</v>
      </c>
      <c r="O14" s="16"/>
      <c r="P14" s="15"/>
      <c r="Q14" s="15"/>
    </row>
    <row r="15" spans="1:18" x14ac:dyDescent="0.15">
      <c r="A15" s="97">
        <v>12</v>
      </c>
      <c r="B15" s="18">
        <v>64049.999999999956</v>
      </c>
      <c r="C15" s="97">
        <v>19888</v>
      </c>
      <c r="D15" s="18">
        <v>2400</v>
      </c>
      <c r="E15" s="1">
        <f t="shared" si="3"/>
        <v>8.2866666666666671</v>
      </c>
      <c r="F15" s="18">
        <f t="shared" si="0"/>
        <v>17429.895272205307</v>
      </c>
      <c r="G15" s="18">
        <f t="shared" si="1"/>
        <v>1705.0984505418235</v>
      </c>
      <c r="H15" s="1">
        <f t="shared" si="2"/>
        <v>10.222222222222223</v>
      </c>
    </row>
    <row r="16" spans="1:18" x14ac:dyDescent="0.15">
      <c r="A16" s="97">
        <v>13</v>
      </c>
      <c r="B16" s="18">
        <v>66699.999999999927</v>
      </c>
      <c r="C16" s="97">
        <v>16473</v>
      </c>
      <c r="D16" s="18">
        <v>2080</v>
      </c>
      <c r="E16" s="1">
        <f t="shared" si="3"/>
        <v>7.9197115384615389</v>
      </c>
      <c r="F16" s="18">
        <f t="shared" si="0"/>
        <v>16743.922152960422</v>
      </c>
      <c r="G16" s="18">
        <f t="shared" si="1"/>
        <v>1637.9923845287371</v>
      </c>
      <c r="H16" s="1">
        <f t="shared" si="2"/>
        <v>10.222222222222221</v>
      </c>
    </row>
    <row r="17" spans="1:17" x14ac:dyDescent="0.15">
      <c r="A17" s="97">
        <v>14</v>
      </c>
      <c r="B17" s="18">
        <v>76600.000000000015</v>
      </c>
      <c r="C17" s="97">
        <v>14780</v>
      </c>
      <c r="D17" s="18">
        <v>1740</v>
      </c>
      <c r="E17" s="1">
        <f t="shared" si="3"/>
        <v>8.4942528735632177</v>
      </c>
      <c r="F17" s="18">
        <f t="shared" si="0"/>
        <v>14411.627353693242</v>
      </c>
      <c r="G17" s="18">
        <f t="shared" si="1"/>
        <v>1409.8331106873825</v>
      </c>
      <c r="H17" s="1">
        <f t="shared" si="2"/>
        <v>10.222222222222221</v>
      </c>
      <c r="J17" s="26"/>
      <c r="K17" s="27"/>
      <c r="L17" s="27"/>
      <c r="M17" s="27"/>
      <c r="N17" s="28"/>
      <c r="O17" s="27"/>
      <c r="P17" s="26"/>
      <c r="Q17" s="26"/>
    </row>
    <row r="18" spans="1:17" x14ac:dyDescent="0.15">
      <c r="A18" s="97">
        <v>15</v>
      </c>
      <c r="B18" s="18">
        <v>79399.999999999971</v>
      </c>
      <c r="C18" s="97">
        <v>16000</v>
      </c>
      <c r="D18" s="18">
        <v>1250</v>
      </c>
      <c r="E18" s="1">
        <f t="shared" si="3"/>
        <v>12.8</v>
      </c>
      <c r="F18" s="18">
        <f t="shared" si="0"/>
        <v>13813.012649135802</v>
      </c>
      <c r="G18" s="18">
        <f t="shared" si="1"/>
        <v>1351.2729765458937</v>
      </c>
      <c r="H18" s="1">
        <f t="shared" si="2"/>
        <v>10.222222222222221</v>
      </c>
      <c r="J18" s="26"/>
      <c r="K18" s="27"/>
      <c r="L18" s="27"/>
      <c r="M18" s="27"/>
      <c r="N18" s="28"/>
      <c r="O18" s="27"/>
      <c r="P18" s="26"/>
      <c r="Q18" s="26"/>
    </row>
    <row r="19" spans="1:17" x14ac:dyDescent="0.15">
      <c r="A19" s="97">
        <v>16</v>
      </c>
      <c r="B19" s="18">
        <v>80100.000000000015</v>
      </c>
      <c r="C19" s="97">
        <v>15075</v>
      </c>
      <c r="D19" s="18">
        <v>1410</v>
      </c>
      <c r="E19" s="1">
        <f t="shared" si="3"/>
        <v>10.691489361702128</v>
      </c>
      <c r="F19" s="18">
        <f t="shared" si="0"/>
        <v>13667.285163154151</v>
      </c>
      <c r="G19" s="18">
        <f t="shared" si="1"/>
        <v>1337.0170268302975</v>
      </c>
      <c r="H19" s="1">
        <f t="shared" si="2"/>
        <v>10.222222222222221</v>
      </c>
      <c r="J19" s="26"/>
      <c r="K19" s="27"/>
      <c r="L19" s="27"/>
      <c r="M19" s="27"/>
      <c r="N19" s="28"/>
      <c r="O19" s="27"/>
      <c r="P19" s="26"/>
      <c r="Q19" s="26"/>
    </row>
    <row r="20" spans="1:17" x14ac:dyDescent="0.15">
      <c r="A20" s="97">
        <v>17</v>
      </c>
      <c r="B20" s="18">
        <v>86799.999999999942</v>
      </c>
      <c r="C20" s="97">
        <v>12450</v>
      </c>
      <c r="D20" s="18">
        <v>1120</v>
      </c>
      <c r="E20" s="1">
        <f t="shared" si="3"/>
        <v>11.116071428571429</v>
      </c>
      <c r="F20" s="18">
        <f t="shared" si="0"/>
        <v>12347.947826077027</v>
      </c>
      <c r="G20" s="18">
        <f t="shared" si="1"/>
        <v>1207.9514177684048</v>
      </c>
      <c r="H20" s="1">
        <f t="shared" si="2"/>
        <v>10.222222222222221</v>
      </c>
      <c r="J20" s="26"/>
      <c r="K20" s="27"/>
      <c r="L20" s="27"/>
      <c r="M20" s="27"/>
      <c r="N20" s="28"/>
      <c r="O20" s="27"/>
      <c r="P20" s="26"/>
      <c r="Q20" s="26"/>
    </row>
    <row r="21" spans="1:17" x14ac:dyDescent="0.15">
      <c r="A21" s="97">
        <v>18</v>
      </c>
      <c r="B21" s="18">
        <v>88399.999999999971</v>
      </c>
      <c r="C21" s="97">
        <v>11130</v>
      </c>
      <c r="D21" s="18">
        <v>900</v>
      </c>
      <c r="E21" s="1">
        <f t="shared" si="3"/>
        <v>12.366666666666667</v>
      </c>
      <c r="F21" s="18">
        <f t="shared" si="0"/>
        <v>12052.202907096274</v>
      </c>
      <c r="G21" s="18">
        <f t="shared" si="1"/>
        <v>1179.0198496072442</v>
      </c>
      <c r="H21" s="1">
        <f t="shared" si="2"/>
        <v>10.222222222222223</v>
      </c>
      <c r="J21" s="26"/>
      <c r="K21" s="27"/>
      <c r="L21" s="27"/>
      <c r="M21" s="27"/>
      <c r="N21" s="28"/>
      <c r="O21" s="27"/>
      <c r="P21" s="26"/>
      <c r="Q21" s="26"/>
    </row>
    <row r="22" spans="1:17" x14ac:dyDescent="0.15">
      <c r="B22" s="18"/>
      <c r="C22" s="18"/>
      <c r="D22" s="2" t="s">
        <v>16</v>
      </c>
      <c r="E22" s="24">
        <f>AVERAGE(E4:E21)</f>
        <v>10.003135500673661</v>
      </c>
      <c r="G22" s="2" t="s">
        <v>17</v>
      </c>
      <c r="H22" s="24">
        <f>AVERAGE(H4:H21)</f>
        <v>10.222222222222225</v>
      </c>
      <c r="J22" s="26"/>
      <c r="K22" s="27"/>
      <c r="L22" s="27"/>
      <c r="M22" s="27"/>
      <c r="N22" s="28"/>
      <c r="O22" s="27"/>
      <c r="P22" s="26"/>
      <c r="Q22" s="26"/>
    </row>
    <row r="23" spans="1:17" x14ac:dyDescent="0.15">
      <c r="B23" s="18"/>
      <c r="C23" s="18"/>
      <c r="H23" s="24"/>
      <c r="J23" s="26"/>
      <c r="K23" s="27"/>
      <c r="L23" s="27"/>
      <c r="M23" s="27"/>
      <c r="N23" s="28"/>
      <c r="O23" s="27"/>
      <c r="P23" s="26"/>
      <c r="Q23" s="26"/>
    </row>
    <row r="24" spans="1:17" x14ac:dyDescent="0.15">
      <c r="B24" s="18"/>
      <c r="C24" s="18"/>
      <c r="D24" s="18"/>
      <c r="E24" s="1"/>
      <c r="F24" s="18"/>
      <c r="G24" s="18"/>
      <c r="H24" s="1"/>
      <c r="J24" s="26"/>
      <c r="K24" s="27"/>
      <c r="L24" s="27"/>
      <c r="M24" s="27"/>
      <c r="N24" s="28"/>
      <c r="O24" s="27"/>
      <c r="P24" s="26"/>
      <c r="Q24" s="26"/>
    </row>
    <row r="25" spans="1:17" x14ac:dyDescent="0.15">
      <c r="B25" s="18"/>
      <c r="C25" s="18"/>
      <c r="D25" s="18"/>
      <c r="E25" s="1"/>
      <c r="F25" s="18"/>
      <c r="G25" s="18"/>
      <c r="H25" s="1"/>
      <c r="J25" s="26"/>
      <c r="K25" s="27"/>
      <c r="L25" s="27"/>
      <c r="M25" s="27"/>
      <c r="N25" s="28"/>
      <c r="O25" s="27"/>
      <c r="P25" s="26"/>
      <c r="Q25" s="26"/>
    </row>
    <row r="26" spans="1:17" x14ac:dyDescent="0.15">
      <c r="B26" s="18"/>
      <c r="C26" s="18"/>
      <c r="D26" s="18"/>
      <c r="E26" s="1"/>
      <c r="F26" s="18"/>
      <c r="G26" s="18"/>
      <c r="H26" s="1"/>
    </row>
    <row r="27" spans="1:17" x14ac:dyDescent="0.15">
      <c r="B27" s="18"/>
      <c r="C27" s="18"/>
      <c r="D27" s="18"/>
      <c r="E27" s="1"/>
      <c r="F27" s="18"/>
      <c r="G27" s="18"/>
      <c r="H27" s="1"/>
    </row>
    <row r="28" spans="1:17" x14ac:dyDescent="0.15">
      <c r="B28" s="18"/>
      <c r="C28" s="18"/>
      <c r="D28" s="18"/>
      <c r="E28" s="1"/>
      <c r="F28" s="18"/>
      <c r="G28" s="18"/>
      <c r="H28" s="1"/>
    </row>
    <row r="29" spans="1:17" x14ac:dyDescent="0.15">
      <c r="B29" s="18"/>
      <c r="C29" s="18"/>
      <c r="D29" s="18"/>
      <c r="E29" s="1"/>
      <c r="F29" s="18"/>
      <c r="G29" s="18"/>
      <c r="H29" s="1"/>
    </row>
    <row r="30" spans="1:17" x14ac:dyDescent="0.15">
      <c r="B30" s="18"/>
      <c r="C30" s="18"/>
      <c r="D30" s="18"/>
      <c r="E30" s="1"/>
      <c r="F30" s="18"/>
      <c r="G30" s="18"/>
      <c r="H30" s="1"/>
    </row>
    <row r="31" spans="1:17" x14ac:dyDescent="0.15">
      <c r="B31" s="18"/>
      <c r="C31" s="18"/>
      <c r="D31" s="18"/>
      <c r="E31" s="1"/>
      <c r="F31" s="18"/>
      <c r="G31" s="18"/>
      <c r="H31" s="1"/>
    </row>
    <row r="32" spans="1:17" x14ac:dyDescent="0.15">
      <c r="B32" s="18"/>
      <c r="C32" s="18"/>
      <c r="D32" s="18"/>
      <c r="E32" s="1"/>
      <c r="F32" s="18"/>
      <c r="G32" s="18"/>
      <c r="H32" s="1"/>
    </row>
    <row r="33" spans="2:8" x14ac:dyDescent="0.15">
      <c r="B33" s="18"/>
      <c r="C33" s="18"/>
      <c r="D33" s="18"/>
      <c r="E33" s="1"/>
      <c r="F33" s="18"/>
      <c r="G33" s="18"/>
      <c r="H33" s="1"/>
    </row>
    <row r="34" spans="2:8" x14ac:dyDescent="0.15">
      <c r="B34" s="18"/>
      <c r="C34" s="18"/>
      <c r="D34" s="18"/>
      <c r="E34" s="1"/>
      <c r="F34" s="18"/>
      <c r="G34" s="18"/>
      <c r="H34" s="1"/>
    </row>
    <row r="35" spans="2:8" x14ac:dyDescent="0.15">
      <c r="B35" s="18"/>
      <c r="C35" s="18"/>
      <c r="D35" s="18"/>
      <c r="E35" s="1"/>
      <c r="F35" s="18"/>
      <c r="G35" s="18"/>
      <c r="H35" s="1"/>
    </row>
    <row r="36" spans="2:8" x14ac:dyDescent="0.15">
      <c r="B36" s="18"/>
      <c r="C36" s="18"/>
      <c r="D36" s="18"/>
      <c r="E36" s="1"/>
      <c r="F36" s="18"/>
      <c r="G36" s="18"/>
      <c r="H36" s="1"/>
    </row>
    <row r="37" spans="2:8" x14ac:dyDescent="0.15">
      <c r="B37" s="18"/>
      <c r="C37" s="18"/>
      <c r="D37" s="18"/>
      <c r="E37" s="1"/>
      <c r="F37" s="18"/>
      <c r="G37" s="18"/>
      <c r="H37" s="1"/>
    </row>
    <row r="38" spans="2:8" x14ac:dyDescent="0.15">
      <c r="B38" s="18"/>
      <c r="C38" s="18"/>
      <c r="D38" s="18"/>
      <c r="E38" s="1"/>
      <c r="F38" s="18"/>
      <c r="G38" s="18"/>
      <c r="H38" s="1"/>
    </row>
    <row r="39" spans="2:8" x14ac:dyDescent="0.15">
      <c r="B39" s="18"/>
      <c r="C39" s="18"/>
      <c r="D39" s="18"/>
      <c r="E39" s="1"/>
      <c r="F39" s="18"/>
      <c r="G39" s="18"/>
      <c r="H39" s="1"/>
    </row>
    <row r="40" spans="2:8" x14ac:dyDescent="0.15">
      <c r="B40" s="18"/>
      <c r="C40" s="18"/>
      <c r="D40" s="18"/>
      <c r="E40" s="1"/>
      <c r="F40" s="18"/>
      <c r="G40" s="18"/>
      <c r="H40" s="1"/>
    </row>
    <row r="41" spans="2:8" x14ac:dyDescent="0.15">
      <c r="B41" s="18"/>
      <c r="C41" s="18"/>
      <c r="D41" s="18"/>
      <c r="E41" s="1"/>
      <c r="F41" s="18"/>
      <c r="G41" s="18"/>
      <c r="H41" s="1"/>
    </row>
    <row r="42" spans="2:8" x14ac:dyDescent="0.15">
      <c r="B42" s="18"/>
      <c r="C42" s="18"/>
      <c r="D42" s="18"/>
      <c r="E42" s="1"/>
      <c r="F42" s="18"/>
      <c r="G42" s="18"/>
      <c r="H42" s="1"/>
    </row>
    <row r="43" spans="2:8" x14ac:dyDescent="0.15">
      <c r="B43" s="18"/>
      <c r="C43" s="18"/>
      <c r="D43" s="18"/>
      <c r="E43" s="1"/>
      <c r="F43" s="18"/>
      <c r="G43" s="18"/>
      <c r="H43" s="1"/>
    </row>
    <row r="44" spans="2:8" x14ac:dyDescent="0.15">
      <c r="B44" s="18"/>
      <c r="C44" s="18"/>
      <c r="D44" s="18"/>
      <c r="E44" s="1"/>
      <c r="F44" s="18"/>
      <c r="G44" s="18"/>
      <c r="H44" s="1"/>
    </row>
    <row r="45" spans="2:8" x14ac:dyDescent="0.15">
      <c r="B45" s="18"/>
      <c r="C45" s="18"/>
      <c r="D45" s="18"/>
      <c r="E45" s="1"/>
      <c r="F45" s="18"/>
      <c r="G45" s="18"/>
      <c r="H45" s="1"/>
    </row>
    <row r="46" spans="2:8" x14ac:dyDescent="0.15">
      <c r="B46" s="18"/>
      <c r="C46" s="18"/>
      <c r="D46" s="18"/>
      <c r="E46" s="1"/>
      <c r="F46" s="18"/>
      <c r="G46" s="18"/>
      <c r="H46" s="1"/>
    </row>
    <row r="47" spans="2:8" x14ac:dyDescent="0.15">
      <c r="B47" s="18"/>
      <c r="C47" s="18"/>
      <c r="D47" s="18"/>
      <c r="E47" s="1"/>
      <c r="F47" s="18"/>
      <c r="G47" s="18"/>
      <c r="H47" s="1"/>
    </row>
    <row r="48" spans="2:8" x14ac:dyDescent="0.15">
      <c r="B48" s="18"/>
      <c r="C48" s="18"/>
      <c r="D48" s="18"/>
      <c r="E48" s="1"/>
      <c r="F48" s="18"/>
      <c r="G48" s="18"/>
      <c r="H48" s="1"/>
    </row>
    <row r="49" spans="2:8" x14ac:dyDescent="0.15">
      <c r="B49" s="18"/>
      <c r="C49" s="18"/>
      <c r="D49" s="18"/>
      <c r="E49" s="1"/>
      <c r="F49" s="18"/>
      <c r="G49" s="18"/>
      <c r="H49" s="1"/>
    </row>
    <row r="50" spans="2:8" x14ac:dyDescent="0.15">
      <c r="B50" s="18"/>
      <c r="C50" s="18"/>
      <c r="D50" s="18"/>
      <c r="E50" s="1"/>
      <c r="F50" s="18"/>
      <c r="G50" s="18"/>
      <c r="H50" s="1"/>
    </row>
    <row r="51" spans="2:8" x14ac:dyDescent="0.15">
      <c r="B51" s="18"/>
      <c r="C51" s="18"/>
      <c r="D51" s="18"/>
      <c r="E51" s="1"/>
      <c r="F51" s="18"/>
      <c r="G51" s="18"/>
      <c r="H51" s="1"/>
    </row>
    <row r="52" spans="2:8" x14ac:dyDescent="0.15">
      <c r="B52" s="18"/>
      <c r="C52" s="18"/>
      <c r="D52" s="18"/>
      <c r="E52" s="1"/>
      <c r="F52" s="18"/>
      <c r="G52" s="18"/>
      <c r="H52" s="1"/>
    </row>
    <row r="53" spans="2:8" x14ac:dyDescent="0.15">
      <c r="B53" s="18"/>
      <c r="C53" s="18"/>
      <c r="D53" s="18"/>
      <c r="E53" s="1"/>
      <c r="F53" s="18"/>
      <c r="G53" s="18"/>
      <c r="H53" s="1"/>
    </row>
    <row r="54" spans="2:8" x14ac:dyDescent="0.15">
      <c r="B54" s="18"/>
      <c r="C54" s="18"/>
      <c r="D54" s="18"/>
      <c r="E54" s="1"/>
      <c r="F54" s="18"/>
      <c r="G54" s="18"/>
      <c r="H54" s="1"/>
    </row>
  </sheetData>
  <pageMargins left="0.7" right="0.7" top="0.75" bottom="0.75" header="0.3" footer="0.3"/>
  <pageSetup paperSize="9" scale="78"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37">
    <pageSetUpPr fitToPage="1"/>
  </sheetPr>
  <dimension ref="A1:R55"/>
  <sheetViews>
    <sheetView topLeftCell="F11" workbookViewId="0">
      <selection activeCell="J40" sqref="J40"/>
    </sheetView>
  </sheetViews>
  <sheetFormatPr baseColWidth="10" defaultColWidth="8.83203125" defaultRowHeight="14" x14ac:dyDescent="0.15"/>
  <cols>
    <col min="1" max="1" width="5.83203125" style="97" customWidth="1"/>
    <col min="2" max="2" width="12" style="97" customWidth="1"/>
    <col min="3" max="3" width="8.83203125" style="97"/>
    <col min="4" max="4" width="10.83203125" style="97" customWidth="1"/>
    <col min="5" max="5" width="10.5" style="97" customWidth="1"/>
    <col min="6" max="6" width="8.83203125" style="97"/>
    <col min="7" max="7" width="11.1640625" style="97" customWidth="1"/>
    <col min="8" max="8" width="11.5" style="97" customWidth="1"/>
    <col min="9" max="16384" width="8.83203125" style="97"/>
  </cols>
  <sheetData>
    <row r="1" spans="1:18" x14ac:dyDescent="0.15">
      <c r="A1" s="2" t="s">
        <v>101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24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97">
        <v>1</v>
      </c>
      <c r="B4" s="97">
        <v>0</v>
      </c>
      <c r="D4" s="97">
        <v>17663</v>
      </c>
      <c r="E4" s="1"/>
      <c r="F4" s="18">
        <f>$K$5*EXP(-B4/$K$6)</f>
        <v>43000</v>
      </c>
      <c r="G4" s="18">
        <f>$O$5*EXP(-B4/$O$6)</f>
        <v>20000</v>
      </c>
      <c r="H4" s="1">
        <f>F4/G4</f>
        <v>2.15</v>
      </c>
      <c r="J4" s="97" t="s">
        <v>4</v>
      </c>
    </row>
    <row r="5" spans="1:18" x14ac:dyDescent="0.15">
      <c r="A5" s="97">
        <v>2</v>
      </c>
      <c r="B5" s="18">
        <v>3000</v>
      </c>
      <c r="D5" s="18">
        <v>16433</v>
      </c>
      <c r="E5" s="1"/>
      <c r="F5" s="18">
        <f t="shared" ref="F5:F8" si="0">$K$5*EXP(-B5/$K$6)</f>
        <v>41089.210559536223</v>
      </c>
      <c r="G5" s="18">
        <f t="shared" ref="G5:G8" si="1">$O$5*EXP(-B5/$O$6)</f>
        <v>16580.582363608006</v>
      </c>
      <c r="H5" s="1">
        <f t="shared" ref="H5:H8" si="2">F5/G5</f>
        <v>2.4781524350870288</v>
      </c>
      <c r="J5" s="19" t="s">
        <v>5</v>
      </c>
      <c r="K5" s="19">
        <v>43000</v>
      </c>
      <c r="L5" s="19" t="s">
        <v>6</v>
      </c>
      <c r="M5" s="3" t="e">
        <f>LN(K5/K7)/(-1/K8+1/K6)</f>
        <v>#DIV/0!</v>
      </c>
      <c r="N5" s="19" t="s">
        <v>7</v>
      </c>
      <c r="O5" s="19">
        <v>20000</v>
      </c>
      <c r="P5" s="19" t="s">
        <v>6</v>
      </c>
      <c r="Q5" s="3">
        <f>LN(O5/O7)/(-1/O8+1/O6)</f>
        <v>31000.349311177997</v>
      </c>
    </row>
    <row r="6" spans="1:18" x14ac:dyDescent="0.15">
      <c r="A6" s="97">
        <v>3</v>
      </c>
      <c r="B6" s="18">
        <v>8799.9999999999545</v>
      </c>
      <c r="D6" s="18">
        <v>12739</v>
      </c>
      <c r="E6" s="1"/>
      <c r="F6" s="18">
        <f t="shared" si="0"/>
        <v>37632.452718846769</v>
      </c>
      <c r="G6" s="18">
        <f t="shared" si="1"/>
        <v>11538.996207609765</v>
      </c>
      <c r="H6" s="1">
        <f t="shared" si="2"/>
        <v>3.2613281122346525</v>
      </c>
      <c r="J6" s="20" t="s">
        <v>8</v>
      </c>
      <c r="K6" s="20">
        <v>66000</v>
      </c>
      <c r="L6" s="20"/>
      <c r="M6" s="20"/>
      <c r="N6" s="20" t="s">
        <v>9</v>
      </c>
      <c r="O6" s="20">
        <v>16000</v>
      </c>
      <c r="P6" s="20"/>
      <c r="Q6" s="20"/>
      <c r="R6" s="97">
        <f>1/0.00002</f>
        <v>49999.999999999993</v>
      </c>
    </row>
    <row r="7" spans="1:18" x14ac:dyDescent="0.15">
      <c r="A7" s="97">
        <v>4</v>
      </c>
      <c r="B7" s="18">
        <v>23000</v>
      </c>
      <c r="D7" s="18">
        <v>5746</v>
      </c>
      <c r="E7" s="1"/>
      <c r="F7" s="18">
        <f t="shared" si="0"/>
        <v>30347.53415366905</v>
      </c>
      <c r="G7" s="18">
        <f t="shared" si="1"/>
        <v>4750.4163819091627</v>
      </c>
      <c r="H7" s="1">
        <f t="shared" si="2"/>
        <v>6.388394556157321</v>
      </c>
      <c r="J7" s="20" t="s">
        <v>10</v>
      </c>
      <c r="K7" s="20"/>
      <c r="L7" s="20"/>
      <c r="M7" s="20"/>
      <c r="N7" s="20" t="s">
        <v>11</v>
      </c>
      <c r="O7" s="20">
        <v>5356</v>
      </c>
      <c r="P7" s="20"/>
      <c r="Q7" s="20"/>
      <c r="R7" s="97">
        <f>1/0.00002</f>
        <v>49999.999999999993</v>
      </c>
    </row>
    <row r="8" spans="1:18" ht="15" thickBot="1" x14ac:dyDescent="0.2">
      <c r="A8" s="97">
        <v>5</v>
      </c>
      <c r="B8" s="18">
        <v>24000</v>
      </c>
      <c r="C8" s="97">
        <v>29500</v>
      </c>
      <c r="D8" s="18">
        <v>4745</v>
      </c>
      <c r="E8" s="1">
        <v>6.217070600632244</v>
      </c>
      <c r="F8" s="18">
        <f t="shared" si="0"/>
        <v>29891.188921151785</v>
      </c>
      <c r="G8" s="18">
        <f t="shared" si="1"/>
        <v>4462.6032029685966</v>
      </c>
      <c r="H8" s="1">
        <f t="shared" si="2"/>
        <v>6.6981507343668101</v>
      </c>
      <c r="J8" s="21" t="s">
        <v>12</v>
      </c>
      <c r="K8" s="21"/>
      <c r="L8" s="21"/>
      <c r="M8" s="21"/>
      <c r="N8" s="21" t="s">
        <v>13</v>
      </c>
      <c r="O8" s="21">
        <v>50000</v>
      </c>
      <c r="P8" s="21"/>
      <c r="Q8" s="21"/>
    </row>
    <row r="9" spans="1:18" x14ac:dyDescent="0.15">
      <c r="A9" s="97">
        <v>6</v>
      </c>
      <c r="B9" s="18">
        <v>30500</v>
      </c>
      <c r="D9" s="18">
        <v>2583</v>
      </c>
      <c r="E9" s="1"/>
      <c r="F9" s="18">
        <f t="shared" ref="F9:F33" si="3">$K$5*EXP(-B9/$K$6)</f>
        <v>27087.67706370739</v>
      </c>
      <c r="G9" s="18">
        <f t="shared" ref="G9:G32" si="4">$O$7*EXP(-B9/$O$8)</f>
        <v>2910.187254763021</v>
      </c>
      <c r="H9" s="1">
        <f t="shared" ref="H9" si="5">F9/G9</f>
        <v>9.3078811404227526</v>
      </c>
      <c r="J9" s="117"/>
      <c r="K9" s="117"/>
      <c r="L9" s="117"/>
      <c r="M9" s="117"/>
      <c r="N9" s="117"/>
      <c r="O9" s="117"/>
      <c r="P9" s="117"/>
      <c r="Q9" s="117"/>
    </row>
    <row r="10" spans="1:18" ht="15" thickBot="1" x14ac:dyDescent="0.2">
      <c r="B10" s="18">
        <v>31000</v>
      </c>
      <c r="D10" s="18"/>
      <c r="E10" s="1"/>
      <c r="F10" s="18">
        <f t="shared" si="3"/>
        <v>26883.242739165824</v>
      </c>
      <c r="G10" s="18">
        <f t="shared" si="4"/>
        <v>2881.2304077570766</v>
      </c>
      <c r="H10" s="1">
        <f t="shared" ref="H10:H32" si="6">F10/G10</f>
        <v>9.3304730738606079</v>
      </c>
      <c r="J10" s="97" t="s">
        <v>14</v>
      </c>
    </row>
    <row r="11" spans="1:18" ht="18" x14ac:dyDescent="0.25">
      <c r="A11" s="97">
        <v>7</v>
      </c>
      <c r="B11" s="18">
        <v>34000</v>
      </c>
      <c r="C11" s="97">
        <v>25167</v>
      </c>
      <c r="D11" s="18">
        <v>2715</v>
      </c>
      <c r="E11" s="1">
        <v>9.2696132596685086</v>
      </c>
      <c r="F11" s="18">
        <f t="shared" si="3"/>
        <v>25688.633056574603</v>
      </c>
      <c r="G11" s="18">
        <f t="shared" si="4"/>
        <v>2713.4406111100975</v>
      </c>
      <c r="H11" s="1">
        <f t="shared" si="6"/>
        <v>9.4671808741246455</v>
      </c>
      <c r="J11" s="4" t="s">
        <v>18</v>
      </c>
      <c r="K11" s="5">
        <f>K5</f>
        <v>43000</v>
      </c>
      <c r="L11" s="6" t="s">
        <v>6</v>
      </c>
      <c r="M11" s="3"/>
      <c r="N11" s="7" t="s">
        <v>7</v>
      </c>
      <c r="O11" s="5">
        <f>O5</f>
        <v>20000</v>
      </c>
      <c r="P11" s="6" t="s">
        <v>6</v>
      </c>
      <c r="Q11" s="3">
        <f>Q5</f>
        <v>31000.349311177997</v>
      </c>
    </row>
    <row r="12" spans="1:18" ht="18" x14ac:dyDescent="0.25">
      <c r="A12" s="97">
        <v>8</v>
      </c>
      <c r="B12" s="18">
        <v>38000</v>
      </c>
      <c r="D12" s="18">
        <v>2468</v>
      </c>
      <c r="E12" s="1"/>
      <c r="F12" s="18">
        <f t="shared" si="3"/>
        <v>24177.985762938468</v>
      </c>
      <c r="G12" s="18">
        <f t="shared" si="4"/>
        <v>2504.8213830650739</v>
      </c>
      <c r="H12" s="1">
        <f t="shared" si="6"/>
        <v>9.6525787932042491</v>
      </c>
      <c r="J12" s="8" t="s">
        <v>19</v>
      </c>
      <c r="K12" s="9">
        <f>K6</f>
        <v>66000</v>
      </c>
      <c r="L12" s="10"/>
      <c r="M12" s="11"/>
      <c r="N12" s="12" t="s">
        <v>9</v>
      </c>
      <c r="O12" s="9">
        <f>O6</f>
        <v>16000</v>
      </c>
      <c r="P12" s="10"/>
      <c r="Q12" s="11"/>
    </row>
    <row r="13" spans="1:18" ht="18" x14ac:dyDescent="0.25">
      <c r="A13" s="97">
        <v>9</v>
      </c>
      <c r="B13" s="18">
        <v>41000</v>
      </c>
      <c r="C13" s="97">
        <v>21563</v>
      </c>
      <c r="D13" s="18">
        <v>2070</v>
      </c>
      <c r="E13" s="1">
        <v>10.416908212560386</v>
      </c>
      <c r="F13" s="18">
        <f t="shared" si="3"/>
        <v>23103.589486484834</v>
      </c>
      <c r="G13" s="18">
        <f t="shared" si="4"/>
        <v>2358.9519415341324</v>
      </c>
      <c r="H13" s="1">
        <f t="shared" si="6"/>
        <v>9.7940060073710242</v>
      </c>
      <c r="J13" s="8" t="s">
        <v>20</v>
      </c>
      <c r="K13" s="9"/>
      <c r="L13" s="13"/>
      <c r="M13" s="14"/>
      <c r="N13" s="12" t="s">
        <v>11</v>
      </c>
      <c r="O13" s="9">
        <f>O11*EXP(-Q11/O12)</f>
        <v>2881.2102789076325</v>
      </c>
      <c r="P13" s="13"/>
      <c r="Q13" s="14"/>
    </row>
    <row r="14" spans="1:18" ht="19" thickBot="1" x14ac:dyDescent="0.3">
      <c r="A14" s="97">
        <v>10</v>
      </c>
      <c r="B14" s="18">
        <v>42600</v>
      </c>
      <c r="D14" s="18">
        <v>2445</v>
      </c>
      <c r="E14" s="1"/>
      <c r="F14" s="18">
        <f t="shared" si="3"/>
        <v>22550.236872991019</v>
      </c>
      <c r="G14" s="18">
        <f t="shared" si="4"/>
        <v>2284.6604821843093</v>
      </c>
      <c r="H14" s="1">
        <f t="shared" si="6"/>
        <v>9.8702792160309425</v>
      </c>
      <c r="J14" s="15" t="s">
        <v>21</v>
      </c>
      <c r="K14" s="16"/>
      <c r="L14" s="16"/>
      <c r="M14" s="16"/>
      <c r="N14" s="17" t="s">
        <v>13</v>
      </c>
      <c r="O14" s="16">
        <f>O8</f>
        <v>50000</v>
      </c>
      <c r="P14" s="15"/>
      <c r="Q14" s="15"/>
    </row>
    <row r="15" spans="1:18" x14ac:dyDescent="0.15">
      <c r="A15" s="97">
        <v>11</v>
      </c>
      <c r="B15" s="18">
        <v>45600</v>
      </c>
      <c r="C15" s="97">
        <v>20833</v>
      </c>
      <c r="D15" s="18">
        <v>2441</v>
      </c>
      <c r="E15" s="1">
        <v>8.5346169602621877</v>
      </c>
      <c r="F15" s="18">
        <f t="shared" si="3"/>
        <v>21548.172814924321</v>
      </c>
      <c r="G15" s="18">
        <f t="shared" si="4"/>
        <v>2151.6122134026709</v>
      </c>
      <c r="H15" s="1">
        <f t="shared" si="6"/>
        <v>10.014896123333919</v>
      </c>
    </row>
    <row r="16" spans="1:18" x14ac:dyDescent="0.15">
      <c r="A16" s="97">
        <v>12</v>
      </c>
      <c r="B16" s="18">
        <v>50500</v>
      </c>
      <c r="D16" s="18">
        <v>3454</v>
      </c>
      <c r="E16" s="1"/>
      <c r="F16" s="18">
        <f t="shared" si="3"/>
        <v>20006.327540494276</v>
      </c>
      <c r="G16" s="18">
        <f t="shared" si="4"/>
        <v>1950.7568545850788</v>
      </c>
      <c r="H16" s="1">
        <f t="shared" si="6"/>
        <v>10.255674608278936</v>
      </c>
    </row>
    <row r="17" spans="1:17" x14ac:dyDescent="0.15">
      <c r="A17" s="97">
        <v>13</v>
      </c>
      <c r="B17" s="18">
        <v>54000</v>
      </c>
      <c r="C17" s="97">
        <v>20700</v>
      </c>
      <c r="D17" s="18">
        <v>1654</v>
      </c>
      <c r="E17" s="1">
        <v>12.515114873035067</v>
      </c>
      <c r="F17" s="18">
        <f t="shared" si="3"/>
        <v>18973.02621367931</v>
      </c>
      <c r="G17" s="18">
        <f t="shared" si="4"/>
        <v>1818.8736353542938</v>
      </c>
      <c r="H17" s="1">
        <f t="shared" si="6"/>
        <v>10.431195353482378</v>
      </c>
    </row>
    <row r="18" spans="1:17" x14ac:dyDescent="0.15">
      <c r="A18" s="97">
        <v>14</v>
      </c>
      <c r="B18" s="18">
        <v>57000</v>
      </c>
      <c r="D18" s="18">
        <v>2058</v>
      </c>
      <c r="E18" s="1"/>
      <c r="F18" s="18">
        <f t="shared" si="3"/>
        <v>18129.92253594115</v>
      </c>
      <c r="G18" s="18">
        <f t="shared" si="4"/>
        <v>1712.950680848124</v>
      </c>
      <c r="H18" s="1">
        <f t="shared" si="6"/>
        <v>10.584030666291326</v>
      </c>
      <c r="J18" s="26"/>
      <c r="K18" s="27"/>
      <c r="L18" s="27"/>
      <c r="M18" s="27"/>
      <c r="N18" s="28"/>
      <c r="O18" s="27"/>
      <c r="P18" s="26"/>
      <c r="Q18" s="26"/>
    </row>
    <row r="19" spans="1:17" x14ac:dyDescent="0.15">
      <c r="A19" s="97">
        <v>15</v>
      </c>
      <c r="B19" s="18">
        <v>59650</v>
      </c>
      <c r="C19" s="97">
        <v>18350</v>
      </c>
      <c r="D19" s="18">
        <v>1501</v>
      </c>
      <c r="E19" s="1">
        <v>12.225183211192538</v>
      </c>
      <c r="F19" s="18">
        <f t="shared" si="3"/>
        <v>17416.399056917155</v>
      </c>
      <c r="G19" s="18">
        <f t="shared" si="4"/>
        <v>1624.5281880843045</v>
      </c>
      <c r="H19" s="1">
        <f t="shared" si="6"/>
        <v>10.720896802323344</v>
      </c>
      <c r="J19" s="26"/>
      <c r="K19" s="27"/>
      <c r="L19" s="27"/>
      <c r="M19" s="27"/>
      <c r="N19" s="28"/>
      <c r="O19" s="27"/>
      <c r="P19" s="26"/>
      <c r="Q19" s="26"/>
    </row>
    <row r="20" spans="1:17" x14ac:dyDescent="0.15">
      <c r="A20" s="97">
        <v>16</v>
      </c>
      <c r="B20" s="18">
        <v>60200</v>
      </c>
      <c r="D20" s="18">
        <v>1426</v>
      </c>
      <c r="E20" s="1"/>
      <c r="F20" s="18">
        <f t="shared" si="3"/>
        <v>17271.865457859247</v>
      </c>
      <c r="G20" s="18">
        <f t="shared" si="4"/>
        <v>1606.7563025851068</v>
      </c>
      <c r="H20" s="1">
        <f t="shared" si="6"/>
        <v>10.749524013112989</v>
      </c>
      <c r="J20" s="26"/>
      <c r="K20" s="27"/>
      <c r="L20" s="27"/>
      <c r="M20" s="27"/>
      <c r="N20" s="28"/>
      <c r="O20" s="27"/>
      <c r="P20" s="26"/>
      <c r="Q20" s="26"/>
    </row>
    <row r="21" spans="1:17" x14ac:dyDescent="0.15">
      <c r="A21" s="97">
        <v>17</v>
      </c>
      <c r="B21" s="18">
        <v>66400</v>
      </c>
      <c r="D21" s="18">
        <v>1346</v>
      </c>
      <c r="E21" s="1"/>
      <c r="F21" s="18">
        <f t="shared" si="3"/>
        <v>15723.234292445572</v>
      </c>
      <c r="G21" s="18">
        <f t="shared" si="4"/>
        <v>1419.3761269149888</v>
      </c>
      <c r="H21" s="1">
        <f t="shared" si="6"/>
        <v>11.077567104513721</v>
      </c>
      <c r="J21" s="26"/>
      <c r="K21" s="27"/>
      <c r="L21" s="27"/>
      <c r="M21" s="27"/>
      <c r="N21" s="28"/>
      <c r="O21" s="27"/>
      <c r="P21" s="26"/>
      <c r="Q21" s="26"/>
    </row>
    <row r="22" spans="1:17" x14ac:dyDescent="0.15">
      <c r="A22" s="97">
        <v>18</v>
      </c>
      <c r="B22" s="18">
        <v>72200</v>
      </c>
      <c r="C22" s="97">
        <v>14125</v>
      </c>
      <c r="D22" s="18">
        <v>1252</v>
      </c>
      <c r="E22" s="1">
        <v>11.281948881789138</v>
      </c>
      <c r="F22" s="18">
        <f t="shared" si="3"/>
        <v>14400.46822609206</v>
      </c>
      <c r="G22" s="18">
        <f t="shared" si="4"/>
        <v>1263.9192735577267</v>
      </c>
      <c r="H22" s="1">
        <f t="shared" si="6"/>
        <v>11.393503151160193</v>
      </c>
      <c r="J22" s="26"/>
      <c r="K22" s="27"/>
      <c r="L22" s="27"/>
      <c r="M22" s="27"/>
      <c r="N22" s="28"/>
      <c r="O22" s="27"/>
      <c r="P22" s="26"/>
      <c r="Q22" s="26"/>
    </row>
    <row r="23" spans="1:17" x14ac:dyDescent="0.15">
      <c r="B23" s="18">
        <v>75000</v>
      </c>
      <c r="C23" s="18">
        <v>13750</v>
      </c>
      <c r="D23" s="97">
        <v>1152</v>
      </c>
      <c r="E23" s="1">
        <v>11.935763888888889</v>
      </c>
      <c r="F23" s="18">
        <f t="shared" si="3"/>
        <v>13802.317037396364</v>
      </c>
      <c r="G23" s="18">
        <f t="shared" si="4"/>
        <v>1195.08513775499</v>
      </c>
      <c r="H23" s="1">
        <f t="shared" si="6"/>
        <v>11.549233273308467</v>
      </c>
      <c r="J23" s="26"/>
      <c r="K23" s="27"/>
      <c r="L23" s="27"/>
      <c r="M23" s="27"/>
      <c r="N23" s="28"/>
      <c r="O23" s="27"/>
      <c r="P23" s="26"/>
      <c r="Q23" s="26"/>
    </row>
    <row r="24" spans="1:17" x14ac:dyDescent="0.15">
      <c r="B24" s="18">
        <v>75700</v>
      </c>
      <c r="C24" s="18"/>
      <c r="D24" s="97">
        <v>1231</v>
      </c>
      <c r="E24" s="1"/>
      <c r="F24" s="18">
        <f t="shared" si="3"/>
        <v>13656.702390275397</v>
      </c>
      <c r="G24" s="18">
        <f t="shared" si="4"/>
        <v>1178.4705195252398</v>
      </c>
      <c r="H24" s="1">
        <f t="shared" si="6"/>
        <v>11.58849726319599</v>
      </c>
      <c r="J24" s="26"/>
      <c r="K24" s="27"/>
      <c r="L24" s="27"/>
      <c r="M24" s="27"/>
      <c r="N24" s="28"/>
      <c r="O24" s="27"/>
      <c r="P24" s="26"/>
      <c r="Q24" s="26"/>
    </row>
    <row r="25" spans="1:17" x14ac:dyDescent="0.15">
      <c r="B25" s="18">
        <v>81500</v>
      </c>
      <c r="C25" s="18"/>
      <c r="D25" s="18">
        <v>981</v>
      </c>
      <c r="E25" s="1"/>
      <c r="F25" s="18">
        <f t="shared" si="3"/>
        <v>12507.789757915489</v>
      </c>
      <c r="G25" s="18">
        <f t="shared" si="4"/>
        <v>1049.3987990237265</v>
      </c>
      <c r="H25" s="1">
        <f t="shared" si="6"/>
        <v>11.919005214749339</v>
      </c>
      <c r="J25" s="26"/>
      <c r="K25" s="27"/>
      <c r="L25" s="27"/>
      <c r="M25" s="27"/>
      <c r="N25" s="28"/>
      <c r="O25" s="27"/>
      <c r="P25" s="26"/>
      <c r="Q25" s="26"/>
    </row>
    <row r="26" spans="1:17" x14ac:dyDescent="0.15">
      <c r="B26" s="18">
        <v>82400</v>
      </c>
      <c r="C26" s="18">
        <v>11750</v>
      </c>
      <c r="D26" s="18">
        <v>1014</v>
      </c>
      <c r="E26" s="1">
        <v>11.587771203155819</v>
      </c>
      <c r="F26" s="18">
        <f t="shared" si="3"/>
        <v>12338.386634823437</v>
      </c>
      <c r="G26" s="18">
        <f t="shared" si="4"/>
        <v>1030.6786078047041</v>
      </c>
      <c r="H26" s="1">
        <f t="shared" si="6"/>
        <v>11.971129061370165</v>
      </c>
      <c r="J26" s="26"/>
      <c r="K26" s="27"/>
      <c r="L26" s="27"/>
      <c r="M26" s="27"/>
      <c r="N26" s="28"/>
      <c r="O26" s="27"/>
      <c r="P26" s="26"/>
      <c r="Q26" s="26"/>
    </row>
    <row r="27" spans="1:17" x14ac:dyDescent="0.15">
      <c r="B27" s="18">
        <v>86000</v>
      </c>
      <c r="C27" s="18"/>
      <c r="D27" s="18">
        <v>777</v>
      </c>
      <c r="E27" s="1"/>
      <c r="F27" s="18">
        <f t="shared" si="3"/>
        <v>11683.409133302386</v>
      </c>
      <c r="G27" s="18">
        <f t="shared" si="4"/>
        <v>959.07828821395765</v>
      </c>
      <c r="H27" s="1">
        <f t="shared" si="6"/>
        <v>12.181913903045183</v>
      </c>
    </row>
    <row r="28" spans="1:17" x14ac:dyDescent="0.15">
      <c r="B28" s="18">
        <v>100300</v>
      </c>
      <c r="C28" s="18"/>
      <c r="D28" s="18">
        <v>480</v>
      </c>
      <c r="E28" s="1"/>
      <c r="F28" s="18">
        <f t="shared" si="3"/>
        <v>9407.461452952497</v>
      </c>
      <c r="G28" s="18">
        <f t="shared" si="4"/>
        <v>720.51966370147954</v>
      </c>
      <c r="H28" s="1">
        <f t="shared" si="6"/>
        <v>13.056495092200743</v>
      </c>
    </row>
    <row r="29" spans="1:17" x14ac:dyDescent="0.15">
      <c r="B29" s="18">
        <v>118000</v>
      </c>
      <c r="C29" s="18"/>
      <c r="D29" s="18">
        <v>453</v>
      </c>
      <c r="E29" s="1"/>
      <c r="F29" s="18">
        <f t="shared" si="3"/>
        <v>7194.5322500907823</v>
      </c>
      <c r="G29" s="18">
        <f t="shared" si="4"/>
        <v>505.71471543939538</v>
      </c>
      <c r="H29" s="1">
        <f t="shared" si="6"/>
        <v>14.226464111964273</v>
      </c>
    </row>
    <row r="30" spans="1:17" x14ac:dyDescent="0.15">
      <c r="B30" s="18">
        <v>121700</v>
      </c>
      <c r="C30" s="18"/>
      <c r="D30" s="18">
        <v>427</v>
      </c>
      <c r="E30" s="1"/>
      <c r="F30" s="18">
        <f t="shared" si="3"/>
        <v>6802.2995338156206</v>
      </c>
      <c r="G30" s="18">
        <f t="shared" si="4"/>
        <v>469.64294138756776</v>
      </c>
      <c r="H30" s="1">
        <f t="shared" si="6"/>
        <v>14.483981200096641</v>
      </c>
    </row>
    <row r="31" spans="1:17" x14ac:dyDescent="0.15">
      <c r="B31" s="18">
        <v>128300.00000000001</v>
      </c>
      <c r="C31" s="18"/>
      <c r="D31" s="18">
        <v>340</v>
      </c>
      <c r="E31" s="1"/>
      <c r="F31" s="18">
        <f t="shared" si="3"/>
        <v>6154.9751468849372</v>
      </c>
      <c r="G31" s="18">
        <f t="shared" si="4"/>
        <v>411.56736258758485</v>
      </c>
      <c r="H31" s="1">
        <f t="shared" si="6"/>
        <v>14.954964135610021</v>
      </c>
    </row>
    <row r="32" spans="1:17" x14ac:dyDescent="0.15">
      <c r="B32" s="18">
        <v>138000</v>
      </c>
      <c r="C32" s="18"/>
      <c r="D32" s="97">
        <v>231</v>
      </c>
      <c r="F32" s="18">
        <f t="shared" si="3"/>
        <v>5313.713994649398</v>
      </c>
      <c r="G32" s="18">
        <f t="shared" si="4"/>
        <v>338.99071133423575</v>
      </c>
      <c r="H32" s="1">
        <f t="shared" si="6"/>
        <v>15.675102051425293</v>
      </c>
    </row>
    <row r="33" spans="2:8" x14ac:dyDescent="0.15">
      <c r="B33" s="18">
        <v>141000</v>
      </c>
      <c r="C33" s="18"/>
      <c r="D33" s="18">
        <v>270</v>
      </c>
      <c r="E33" s="1"/>
      <c r="F33" s="18">
        <f t="shared" si="3"/>
        <v>5077.5886785884522</v>
      </c>
      <c r="G33" s="18">
        <f t="shared" ref="G33" si="7">$O$7*EXP(-B33/$O$8)</f>
        <v>319.24942914907928</v>
      </c>
      <c r="H33" s="1">
        <f t="shared" ref="H33" si="8">F33/G33</f>
        <v>15.904769797465732</v>
      </c>
    </row>
    <row r="34" spans="2:8" x14ac:dyDescent="0.15">
      <c r="B34" s="18"/>
      <c r="C34" s="18"/>
      <c r="D34" s="2" t="s">
        <v>16</v>
      </c>
      <c r="E34" s="24">
        <f>AVERAGE(E4:E22)</f>
        <v>10.065779428448581</v>
      </c>
      <c r="G34" s="2" t="s">
        <v>17</v>
      </c>
      <c r="H34" s="24">
        <f>AVERAGE(H4:H33)</f>
        <v>10.371242262326289</v>
      </c>
    </row>
    <row r="35" spans="2:8" x14ac:dyDescent="0.15">
      <c r="H35" s="24">
        <f>AVERAGE(H10:H33)</f>
        <v>11.702223370480006</v>
      </c>
    </row>
    <row r="36" spans="2:8" x14ac:dyDescent="0.15">
      <c r="B36" s="18"/>
      <c r="C36" s="18"/>
    </row>
    <row r="37" spans="2:8" x14ac:dyDescent="0.15">
      <c r="B37" s="18"/>
      <c r="C37" s="18"/>
      <c r="D37" s="18"/>
      <c r="E37" s="1"/>
      <c r="F37" s="18"/>
      <c r="G37" s="18"/>
      <c r="H37" s="1"/>
    </row>
    <row r="38" spans="2:8" x14ac:dyDescent="0.15">
      <c r="B38" s="18"/>
      <c r="C38" s="18"/>
      <c r="D38" s="18"/>
      <c r="E38" s="1"/>
      <c r="F38" s="18"/>
      <c r="G38" s="18"/>
      <c r="H38" s="1"/>
    </row>
    <row r="39" spans="2:8" x14ac:dyDescent="0.15">
      <c r="B39" s="18"/>
      <c r="C39" s="18"/>
      <c r="D39" s="18"/>
      <c r="E39" s="1"/>
      <c r="F39" s="18"/>
      <c r="G39" s="18"/>
      <c r="H39" s="1"/>
    </row>
    <row r="40" spans="2:8" x14ac:dyDescent="0.15">
      <c r="B40" s="18"/>
      <c r="C40" s="18"/>
      <c r="D40" s="18"/>
      <c r="E40" s="1"/>
      <c r="F40" s="18"/>
      <c r="G40" s="18"/>
      <c r="H40" s="1"/>
    </row>
    <row r="41" spans="2:8" x14ac:dyDescent="0.15">
      <c r="B41" s="18"/>
      <c r="C41" s="18"/>
      <c r="D41" s="18"/>
      <c r="E41" s="1"/>
      <c r="F41" s="18"/>
      <c r="G41" s="18"/>
      <c r="H41" s="1"/>
    </row>
    <row r="42" spans="2:8" x14ac:dyDescent="0.15">
      <c r="B42" s="18"/>
      <c r="C42" s="18"/>
      <c r="D42" s="18"/>
      <c r="E42" s="1"/>
      <c r="F42" s="18"/>
      <c r="G42" s="18"/>
      <c r="H42" s="1"/>
    </row>
    <row r="43" spans="2:8" x14ac:dyDescent="0.15">
      <c r="B43" s="18"/>
      <c r="C43" s="18"/>
      <c r="D43" s="18"/>
      <c r="E43" s="1"/>
      <c r="F43" s="18"/>
      <c r="G43" s="18"/>
      <c r="H43" s="1"/>
    </row>
    <row r="44" spans="2:8" x14ac:dyDescent="0.15">
      <c r="B44" s="18"/>
      <c r="C44" s="18"/>
      <c r="D44" s="18"/>
      <c r="E44" s="1"/>
      <c r="F44" s="18"/>
      <c r="G44" s="18"/>
      <c r="H44" s="1"/>
    </row>
    <row r="45" spans="2:8" x14ac:dyDescent="0.15">
      <c r="B45" s="18"/>
      <c r="C45" s="18"/>
      <c r="D45" s="18"/>
      <c r="E45" s="1"/>
      <c r="F45" s="18"/>
      <c r="G45" s="18"/>
      <c r="H45" s="1"/>
    </row>
    <row r="46" spans="2:8" x14ac:dyDescent="0.15">
      <c r="B46" s="18"/>
      <c r="C46" s="18"/>
      <c r="D46" s="18"/>
      <c r="E46" s="1"/>
      <c r="F46" s="18"/>
      <c r="G46" s="18"/>
      <c r="H46" s="1"/>
    </row>
    <row r="47" spans="2:8" x14ac:dyDescent="0.15">
      <c r="B47" s="18"/>
      <c r="C47" s="18"/>
      <c r="D47" s="18"/>
      <c r="E47" s="1"/>
      <c r="F47" s="18"/>
      <c r="G47" s="18"/>
      <c r="H47" s="1"/>
    </row>
    <row r="48" spans="2:8" x14ac:dyDescent="0.15">
      <c r="B48" s="18"/>
      <c r="C48" s="18"/>
      <c r="D48" s="18"/>
      <c r="E48" s="1"/>
      <c r="F48" s="18"/>
      <c r="G48" s="18"/>
      <c r="H48" s="1"/>
    </row>
    <row r="49" spans="2:8" x14ac:dyDescent="0.15">
      <c r="B49" s="18"/>
      <c r="C49" s="18"/>
      <c r="D49" s="18"/>
      <c r="E49" s="1"/>
      <c r="F49" s="18"/>
      <c r="G49" s="18"/>
      <c r="H49" s="1"/>
    </row>
    <row r="50" spans="2:8" x14ac:dyDescent="0.15">
      <c r="B50" s="18"/>
      <c r="C50" s="18"/>
      <c r="D50" s="18"/>
      <c r="E50" s="1"/>
      <c r="F50" s="18"/>
      <c r="G50" s="18"/>
      <c r="H50" s="1"/>
    </row>
    <row r="51" spans="2:8" x14ac:dyDescent="0.15">
      <c r="B51" s="18"/>
      <c r="C51" s="18"/>
      <c r="D51" s="18"/>
      <c r="E51" s="1"/>
      <c r="F51" s="18"/>
      <c r="G51" s="18"/>
      <c r="H51" s="1"/>
    </row>
    <row r="52" spans="2:8" x14ac:dyDescent="0.15">
      <c r="B52" s="18"/>
      <c r="C52" s="18"/>
      <c r="D52" s="18"/>
      <c r="E52" s="1"/>
      <c r="F52" s="18"/>
      <c r="G52" s="18"/>
      <c r="H52" s="1"/>
    </row>
    <row r="53" spans="2:8" x14ac:dyDescent="0.15">
      <c r="B53" s="18"/>
      <c r="C53" s="18"/>
      <c r="D53" s="18"/>
      <c r="E53" s="1"/>
      <c r="F53" s="18"/>
      <c r="G53" s="18"/>
      <c r="H53" s="1"/>
    </row>
    <row r="54" spans="2:8" x14ac:dyDescent="0.15">
      <c r="B54" s="18"/>
      <c r="C54" s="18"/>
      <c r="D54" s="18"/>
      <c r="E54" s="1"/>
      <c r="F54" s="18"/>
      <c r="G54" s="18"/>
      <c r="H54" s="1"/>
    </row>
    <row r="55" spans="2:8" x14ac:dyDescent="0.15">
      <c r="B55" s="18"/>
      <c r="C55" s="18"/>
      <c r="D55" s="18"/>
      <c r="E55" s="1"/>
      <c r="F55" s="18"/>
      <c r="G55" s="18"/>
      <c r="H55" s="1"/>
    </row>
  </sheetData>
  <pageMargins left="0.7" right="0.7" top="0.75" bottom="0.75" header="0.3" footer="0.3"/>
  <pageSetup paperSize="9" scale="78"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38"/>
  <dimension ref="A1:R31"/>
  <sheetViews>
    <sheetView topLeftCell="F10" workbookViewId="0">
      <selection activeCell="K8" sqref="K8"/>
    </sheetView>
  </sheetViews>
  <sheetFormatPr baseColWidth="10" defaultColWidth="8.83203125" defaultRowHeight="14" x14ac:dyDescent="0.15"/>
  <cols>
    <col min="1" max="1" width="5.83203125" style="97" customWidth="1"/>
    <col min="2" max="2" width="12" style="97" customWidth="1"/>
    <col min="3" max="3" width="8.83203125" style="97"/>
    <col min="4" max="4" width="10.83203125" style="97" customWidth="1"/>
    <col min="5" max="5" width="10.5" style="97" customWidth="1"/>
    <col min="6" max="6" width="8.83203125" style="97"/>
    <col min="7" max="7" width="11.1640625" style="97" customWidth="1"/>
    <col min="8" max="8" width="11.5" style="97" customWidth="1"/>
    <col min="9" max="16384" width="8.83203125" style="97"/>
  </cols>
  <sheetData>
    <row r="1" spans="1:18" x14ac:dyDescent="0.15">
      <c r="A1" s="2" t="s">
        <v>101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24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97">
        <v>1</v>
      </c>
      <c r="B4" s="18">
        <v>0</v>
      </c>
      <c r="C4" s="18">
        <v>15382</v>
      </c>
      <c r="D4" s="18">
        <v>2796.66</v>
      </c>
      <c r="E4" s="1">
        <v>5.5</v>
      </c>
      <c r="F4" s="18">
        <f>$K$5*EXP(-B4/$K$6)</f>
        <v>9300</v>
      </c>
      <c r="G4" s="18">
        <f>$O$5*EXP(-B4/$O$6)</f>
        <v>2900</v>
      </c>
      <c r="H4" s="1">
        <f>F4/G4</f>
        <v>3.2068965517241379</v>
      </c>
      <c r="J4" s="97" t="s">
        <v>4</v>
      </c>
    </row>
    <row r="5" spans="1:18" x14ac:dyDescent="0.15">
      <c r="A5" s="97">
        <v>2</v>
      </c>
      <c r="B5" s="18">
        <v>987.37699999999995</v>
      </c>
      <c r="C5" s="18"/>
      <c r="D5" s="18">
        <v>1400.38</v>
      </c>
      <c r="E5" s="1"/>
      <c r="F5" s="18">
        <f t="shared" ref="F5:F8" si="0">$K$5*EXP(-B5/$K$6)</f>
        <v>4351.3825880229451</v>
      </c>
      <c r="G5" s="18">
        <f t="shared" ref="G5:G8" si="1">$O$5*EXP(-B5/$O$6)</f>
        <v>1356.8827425017785</v>
      </c>
      <c r="H5" s="1">
        <f t="shared" ref="H5:H26" si="2">F5/G5</f>
        <v>3.2068965517241383</v>
      </c>
      <c r="J5" s="19" t="s">
        <v>5</v>
      </c>
      <c r="K5" s="19">
        <v>9300</v>
      </c>
      <c r="L5" s="19" t="s">
        <v>6</v>
      </c>
      <c r="M5" s="3">
        <f>LN(K5/K7)/(-1/K8+1/K6)</f>
        <v>3099.9255981747096</v>
      </c>
      <c r="N5" s="19" t="s">
        <v>7</v>
      </c>
      <c r="O5" s="19">
        <v>2900</v>
      </c>
      <c r="P5" s="19" t="s">
        <v>6</v>
      </c>
      <c r="Q5" s="3">
        <f>LN(O5/O7)/(-1/O8+1/O6)</f>
        <v>3099.9721877352599</v>
      </c>
    </row>
    <row r="6" spans="1:18" x14ac:dyDescent="0.15">
      <c r="A6" s="97">
        <v>3</v>
      </c>
      <c r="B6" s="18">
        <v>2098.1799999999998</v>
      </c>
      <c r="C6" s="18"/>
      <c r="D6" s="18">
        <v>524.04399999999998</v>
      </c>
      <c r="E6" s="1"/>
      <c r="F6" s="18">
        <f t="shared" si="0"/>
        <v>1851.5623288398685</v>
      </c>
      <c r="G6" s="18">
        <f t="shared" si="1"/>
        <v>577.36889824038917</v>
      </c>
      <c r="H6" s="1">
        <f t="shared" si="2"/>
        <v>3.2068965517241375</v>
      </c>
      <c r="J6" s="20" t="s">
        <v>8</v>
      </c>
      <c r="K6" s="20">
        <v>1300</v>
      </c>
      <c r="L6" s="20"/>
      <c r="M6" s="20"/>
      <c r="N6" s="20" t="s">
        <v>9</v>
      </c>
      <c r="O6" s="20">
        <v>1300</v>
      </c>
      <c r="P6" s="20"/>
      <c r="Q6" s="20"/>
      <c r="R6" s="97">
        <f>1/0.0008</f>
        <v>1250</v>
      </c>
    </row>
    <row r="7" spans="1:18" x14ac:dyDescent="0.15">
      <c r="A7" s="97">
        <v>4</v>
      </c>
      <c r="B7" s="18">
        <v>2962.13</v>
      </c>
      <c r="C7" s="18">
        <v>1046.56</v>
      </c>
      <c r="D7" s="18">
        <v>292.68700000000001</v>
      </c>
      <c r="E7" s="1">
        <v>3.58</v>
      </c>
      <c r="F7" s="18">
        <f t="shared" si="0"/>
        <v>952.61243371455419</v>
      </c>
      <c r="G7" s="18">
        <f t="shared" si="1"/>
        <v>297.05118900776421</v>
      </c>
      <c r="H7" s="1">
        <f t="shared" si="2"/>
        <v>3.2068965517241379</v>
      </c>
      <c r="J7" s="20" t="s">
        <v>10</v>
      </c>
      <c r="K7" s="20">
        <v>1053.5</v>
      </c>
      <c r="L7" s="20"/>
      <c r="M7" s="20"/>
      <c r="N7" s="20" t="s">
        <v>11</v>
      </c>
      <c r="O7" s="20">
        <v>328.5</v>
      </c>
      <c r="P7" s="20"/>
      <c r="Q7" s="20"/>
      <c r="R7" s="97">
        <f>1/0.00009</f>
        <v>11111.111111111111</v>
      </c>
    </row>
    <row r="8" spans="1:18" ht="15" thickBot="1" x14ac:dyDescent="0.2">
      <c r="A8" s="97" t="s">
        <v>15</v>
      </c>
      <c r="B8" s="18">
        <v>3100</v>
      </c>
      <c r="F8" s="18">
        <f t="shared" si="0"/>
        <v>856.75696863685425</v>
      </c>
      <c r="G8" s="18">
        <f t="shared" si="1"/>
        <v>267.16077516633089</v>
      </c>
      <c r="H8" s="1">
        <f t="shared" si="2"/>
        <v>3.2068965517241379</v>
      </c>
      <c r="J8" s="21" t="s">
        <v>12</v>
      </c>
      <c r="K8" s="21">
        <v>15000</v>
      </c>
      <c r="L8" s="21"/>
      <c r="M8" s="21"/>
      <c r="N8" s="21" t="s">
        <v>13</v>
      </c>
      <c r="O8" s="21">
        <v>15000</v>
      </c>
      <c r="P8" s="21"/>
      <c r="Q8" s="21"/>
    </row>
    <row r="9" spans="1:18" x14ac:dyDescent="0.15">
      <c r="A9" s="97">
        <v>5</v>
      </c>
      <c r="B9" s="18">
        <v>3516.48</v>
      </c>
      <c r="C9" s="18"/>
      <c r="D9" s="18"/>
      <c r="E9" s="1">
        <v>4.125</v>
      </c>
      <c r="F9" s="18">
        <f t="shared" ref="F9:F26" si="3">$K$7*EXP(-B9/$K$8)</f>
        <v>833.33959257022445</v>
      </c>
      <c r="G9" s="18">
        <f t="shared" ref="G9:G26" si="4">$O$7*EXP(-B9/$O$8)</f>
        <v>259.85007703779661</v>
      </c>
      <c r="H9" s="1">
        <f t="shared" si="2"/>
        <v>3.2070015220700152</v>
      </c>
    </row>
    <row r="10" spans="1:18" ht="15" thickBot="1" x14ac:dyDescent="0.2">
      <c r="A10" s="97">
        <v>6</v>
      </c>
      <c r="B10" s="18">
        <v>6047.69</v>
      </c>
      <c r="C10" s="18"/>
      <c r="D10" s="18">
        <v>226.846</v>
      </c>
      <c r="E10" s="1"/>
      <c r="F10" s="18">
        <f t="shared" si="3"/>
        <v>703.94054531271422</v>
      </c>
      <c r="G10" s="18">
        <f t="shared" si="4"/>
        <v>219.50115722375571</v>
      </c>
      <c r="H10" s="1">
        <f t="shared" si="2"/>
        <v>3.2070015220700148</v>
      </c>
      <c r="J10" s="97" t="s">
        <v>14</v>
      </c>
    </row>
    <row r="11" spans="1:18" ht="18" x14ac:dyDescent="0.25">
      <c r="A11" s="97">
        <v>7</v>
      </c>
      <c r="B11" s="18">
        <v>6637.3600000000006</v>
      </c>
      <c r="C11" s="18"/>
      <c r="D11" s="18"/>
      <c r="E11" s="1">
        <v>3.5625</v>
      </c>
      <c r="F11" s="18">
        <f t="shared" si="3"/>
        <v>676.80457402312561</v>
      </c>
      <c r="G11" s="18">
        <f t="shared" si="4"/>
        <v>211.03967970251236</v>
      </c>
      <c r="H11" s="1">
        <f t="shared" si="2"/>
        <v>3.2070015220700152</v>
      </c>
      <c r="J11" s="4" t="s">
        <v>18</v>
      </c>
      <c r="K11" s="5">
        <f>K5</f>
        <v>9300</v>
      </c>
      <c r="L11" s="6" t="s">
        <v>6</v>
      </c>
      <c r="M11" s="3">
        <f>M5</f>
        <v>3099.9255981747096</v>
      </c>
      <c r="N11" s="7" t="s">
        <v>7</v>
      </c>
      <c r="O11" s="5">
        <f>O5</f>
        <v>2900</v>
      </c>
      <c r="P11" s="6" t="s">
        <v>6</v>
      </c>
      <c r="Q11" s="3">
        <f>Q5</f>
        <v>3099.9721877352599</v>
      </c>
    </row>
    <row r="12" spans="1:18" ht="18" x14ac:dyDescent="0.25">
      <c r="A12" s="97">
        <v>8</v>
      </c>
      <c r="B12" s="18">
        <v>10244</v>
      </c>
      <c r="C12" s="18">
        <v>453.029</v>
      </c>
      <c r="D12" s="18"/>
      <c r="E12" s="1"/>
      <c r="F12" s="18">
        <f t="shared" si="3"/>
        <v>532.15771379571277</v>
      </c>
      <c r="G12" s="18">
        <f t="shared" si="4"/>
        <v>165.93622115034805</v>
      </c>
      <c r="H12" s="1">
        <f t="shared" si="2"/>
        <v>3.2070015220700148</v>
      </c>
      <c r="J12" s="8" t="s">
        <v>19</v>
      </c>
      <c r="K12" s="9">
        <f>K6</f>
        <v>1300</v>
      </c>
      <c r="L12" s="10"/>
      <c r="M12" s="11"/>
      <c r="N12" s="12" t="s">
        <v>9</v>
      </c>
      <c r="O12" s="9">
        <f>O6</f>
        <v>1300</v>
      </c>
      <c r="P12" s="10"/>
      <c r="Q12" s="11"/>
    </row>
    <row r="13" spans="1:18" ht="18" x14ac:dyDescent="0.25">
      <c r="A13" s="97">
        <v>9</v>
      </c>
      <c r="B13" s="18">
        <v>10984.6</v>
      </c>
      <c r="C13" s="18"/>
      <c r="D13" s="18">
        <v>157.626</v>
      </c>
      <c r="E13" s="1"/>
      <c r="F13" s="18">
        <f t="shared" si="3"/>
        <v>506.52139647511825</v>
      </c>
      <c r="G13" s="18">
        <f t="shared" si="4"/>
        <v>157.94236235602881</v>
      </c>
      <c r="H13" s="1">
        <f t="shared" si="2"/>
        <v>3.2070015220700152</v>
      </c>
      <c r="J13" s="8" t="s">
        <v>20</v>
      </c>
      <c r="K13" s="9">
        <f>K11*EXP(-M11/K12)</f>
        <v>856.80600410334921</v>
      </c>
      <c r="L13" s="13"/>
      <c r="M13" s="14"/>
      <c r="N13" s="12" t="s">
        <v>11</v>
      </c>
      <c r="O13" s="9">
        <f>O11*EXP(-Q11/O12)</f>
        <v>267.1664908784004</v>
      </c>
      <c r="P13" s="13"/>
      <c r="Q13" s="14"/>
    </row>
    <row r="14" spans="1:18" ht="19" thickBot="1" x14ac:dyDescent="0.3">
      <c r="A14" s="97">
        <v>10</v>
      </c>
      <c r="B14" s="18">
        <v>11252.7</v>
      </c>
      <c r="C14" s="18"/>
      <c r="D14" s="18"/>
      <c r="E14" s="1">
        <v>4.1875</v>
      </c>
      <c r="F14" s="18">
        <f t="shared" si="3"/>
        <v>497.54859650451721</v>
      </c>
      <c r="G14" s="18">
        <f t="shared" si="4"/>
        <v>155.14448405480201</v>
      </c>
      <c r="H14" s="1">
        <f t="shared" si="2"/>
        <v>3.2070015220700152</v>
      </c>
      <c r="J14" s="15" t="s">
        <v>21</v>
      </c>
      <c r="K14" s="16">
        <f>K8</f>
        <v>15000</v>
      </c>
      <c r="L14" s="16"/>
      <c r="M14" s="16"/>
      <c r="N14" s="17" t="s">
        <v>13</v>
      </c>
      <c r="O14" s="16">
        <f>O8</f>
        <v>15000</v>
      </c>
      <c r="P14" s="15"/>
      <c r="Q14" s="15"/>
    </row>
    <row r="15" spans="1:18" x14ac:dyDescent="0.15">
      <c r="A15" s="97">
        <v>11</v>
      </c>
      <c r="B15" s="18">
        <v>14637.4</v>
      </c>
      <c r="C15" s="18"/>
      <c r="D15" s="18"/>
      <c r="E15" s="1">
        <v>5.5</v>
      </c>
      <c r="F15" s="18">
        <f t="shared" si="3"/>
        <v>397.04378591292328</v>
      </c>
      <c r="G15" s="18">
        <f t="shared" si="4"/>
        <v>123.80530011617969</v>
      </c>
      <c r="H15" s="1">
        <f t="shared" si="2"/>
        <v>3.2070015220700152</v>
      </c>
    </row>
    <row r="16" spans="1:18" x14ac:dyDescent="0.15">
      <c r="A16" s="97">
        <v>12</v>
      </c>
      <c r="B16" s="18">
        <v>14995.8</v>
      </c>
      <c r="C16" s="18"/>
      <c r="D16" s="18">
        <v>122.16800000000001</v>
      </c>
      <c r="E16" s="1"/>
      <c r="F16" s="18">
        <f t="shared" si="3"/>
        <v>387.66952354548016</v>
      </c>
      <c r="G16" s="18">
        <f t="shared" si="4"/>
        <v>120.88223871351707</v>
      </c>
      <c r="H16" s="1">
        <f t="shared" si="2"/>
        <v>3.2070015220700152</v>
      </c>
    </row>
    <row r="17" spans="1:17" x14ac:dyDescent="0.15">
      <c r="A17" s="97">
        <v>13</v>
      </c>
      <c r="B17" s="18">
        <v>17094</v>
      </c>
      <c r="C17" s="18"/>
      <c r="D17" s="18">
        <v>109.52800000000001</v>
      </c>
      <c r="E17" s="1"/>
      <c r="F17" s="18">
        <f t="shared" si="3"/>
        <v>337.06413817721096</v>
      </c>
      <c r="G17" s="18">
        <f t="shared" si="4"/>
        <v>105.10258129208714</v>
      </c>
      <c r="H17" s="1">
        <f t="shared" si="2"/>
        <v>3.2070015220700152</v>
      </c>
      <c r="J17" s="26"/>
      <c r="K17" s="27"/>
      <c r="L17" s="27"/>
      <c r="M17" s="27"/>
      <c r="N17" s="28"/>
      <c r="O17" s="27"/>
      <c r="P17" s="26"/>
      <c r="Q17" s="26"/>
    </row>
    <row r="18" spans="1:17" x14ac:dyDescent="0.15">
      <c r="A18" s="97">
        <v>14</v>
      </c>
      <c r="B18" s="18">
        <v>17406.600000000002</v>
      </c>
      <c r="C18" s="18"/>
      <c r="D18" s="18"/>
      <c r="E18" s="1">
        <v>3.9375</v>
      </c>
      <c r="F18" s="18">
        <f t="shared" si="3"/>
        <v>330.11241013979458</v>
      </c>
      <c r="G18" s="18">
        <f t="shared" si="4"/>
        <v>102.93490909437354</v>
      </c>
      <c r="H18" s="1">
        <f t="shared" si="2"/>
        <v>3.2070015220700152</v>
      </c>
      <c r="J18" s="26"/>
      <c r="K18" s="27"/>
      <c r="L18" s="27"/>
      <c r="M18" s="27"/>
      <c r="N18" s="28"/>
      <c r="O18" s="27"/>
      <c r="P18" s="26"/>
      <c r="Q18" s="26"/>
    </row>
    <row r="19" spans="1:17" x14ac:dyDescent="0.15">
      <c r="A19" s="97">
        <v>15</v>
      </c>
      <c r="B19" s="18">
        <v>18389.900000000001</v>
      </c>
      <c r="C19" s="18">
        <v>253.024</v>
      </c>
      <c r="D19" s="18"/>
      <c r="E19" s="1"/>
      <c r="F19" s="18">
        <f t="shared" si="3"/>
        <v>309.16647934184539</v>
      </c>
      <c r="G19" s="18">
        <f t="shared" si="4"/>
        <v>96.403596073845492</v>
      </c>
      <c r="H19" s="1">
        <f t="shared" si="2"/>
        <v>3.2070015220700148</v>
      </c>
      <c r="J19" s="26"/>
      <c r="K19" s="27"/>
      <c r="L19" s="27"/>
      <c r="M19" s="27"/>
      <c r="N19" s="28"/>
      <c r="O19" s="27"/>
      <c r="P19" s="26"/>
      <c r="Q19" s="26"/>
    </row>
    <row r="20" spans="1:17" x14ac:dyDescent="0.15">
      <c r="A20" s="97">
        <v>16</v>
      </c>
      <c r="B20" s="18">
        <v>18945.3</v>
      </c>
      <c r="C20" s="18"/>
      <c r="D20" s="18">
        <v>84.889499999999998</v>
      </c>
      <c r="E20" s="1"/>
      <c r="F20" s="18">
        <f t="shared" si="3"/>
        <v>297.92841312800817</v>
      </c>
      <c r="G20" s="18">
        <f t="shared" si="4"/>
        <v>92.89936754869548</v>
      </c>
      <c r="H20" s="1">
        <f t="shared" si="2"/>
        <v>3.2070015220700152</v>
      </c>
      <c r="J20" s="26"/>
      <c r="K20" s="27"/>
      <c r="L20" s="27"/>
      <c r="M20" s="27"/>
      <c r="N20" s="28"/>
      <c r="O20" s="27"/>
      <c r="P20" s="26"/>
      <c r="Q20" s="26"/>
    </row>
    <row r="21" spans="1:17" x14ac:dyDescent="0.15">
      <c r="A21" s="97">
        <v>17</v>
      </c>
      <c r="B21" s="18">
        <v>21186.800000000003</v>
      </c>
      <c r="C21" s="18"/>
      <c r="D21" s="18"/>
      <c r="E21" s="1">
        <v>3.625</v>
      </c>
      <c r="F21" s="18">
        <f t="shared" si="3"/>
        <v>256.57471273343663</v>
      </c>
      <c r="G21" s="18">
        <f t="shared" si="4"/>
        <v>80.004549722765944</v>
      </c>
      <c r="H21" s="1">
        <f t="shared" si="2"/>
        <v>3.2070015220700157</v>
      </c>
      <c r="J21" s="26"/>
      <c r="K21" s="27"/>
      <c r="L21" s="27"/>
      <c r="M21" s="27"/>
      <c r="N21" s="28"/>
      <c r="O21" s="27"/>
      <c r="P21" s="26"/>
      <c r="Q21" s="26"/>
    </row>
    <row r="22" spans="1:17" x14ac:dyDescent="0.15">
      <c r="A22" s="97">
        <v>18</v>
      </c>
      <c r="B22" s="18">
        <v>22092.6</v>
      </c>
      <c r="C22" s="18"/>
      <c r="D22" s="18">
        <v>73.385900000000007</v>
      </c>
      <c r="E22" s="1"/>
      <c r="F22" s="18">
        <f t="shared" si="3"/>
        <v>241.53955131499166</v>
      </c>
      <c r="G22" s="18">
        <f t="shared" si="4"/>
        <v>75.316319513027764</v>
      </c>
      <c r="H22" s="1">
        <f t="shared" si="2"/>
        <v>3.2070015220700157</v>
      </c>
      <c r="J22" s="26"/>
      <c r="K22" s="27"/>
      <c r="L22" s="27"/>
      <c r="M22" s="27"/>
      <c r="N22" s="28"/>
      <c r="O22" s="27"/>
      <c r="P22" s="26"/>
      <c r="Q22" s="26"/>
    </row>
    <row r="23" spans="1:17" x14ac:dyDescent="0.15">
      <c r="A23" s="97">
        <v>19</v>
      </c>
      <c r="B23" s="18">
        <v>24005.599999999999</v>
      </c>
      <c r="C23" s="18"/>
      <c r="D23" s="18">
        <v>73.385900000000007</v>
      </c>
      <c r="E23" s="1">
        <v>5.4375</v>
      </c>
      <c r="F23" s="18">
        <f t="shared" si="3"/>
        <v>212.61858928170702</v>
      </c>
      <c r="G23" s="18">
        <f t="shared" si="4"/>
        <v>66.298250193678925</v>
      </c>
      <c r="H23" s="1">
        <f t="shared" si="2"/>
        <v>3.2070015220700157</v>
      </c>
      <c r="J23" s="26"/>
      <c r="K23" s="27"/>
      <c r="L23" s="27"/>
      <c r="M23" s="27"/>
      <c r="N23" s="28"/>
      <c r="O23" s="27"/>
      <c r="P23" s="26"/>
      <c r="Q23" s="26"/>
    </row>
    <row r="24" spans="1:17" x14ac:dyDescent="0.15">
      <c r="A24" s="97">
        <v>20</v>
      </c>
      <c r="B24" s="18">
        <v>27029.5</v>
      </c>
      <c r="C24" s="18"/>
      <c r="D24" s="18">
        <v>52.883499999999998</v>
      </c>
      <c r="E24" s="1"/>
      <c r="F24" s="18">
        <f t="shared" si="3"/>
        <v>173.80023528126367</v>
      </c>
      <c r="G24" s="18">
        <f t="shared" si="4"/>
        <v>54.193998376739543</v>
      </c>
      <c r="H24" s="1">
        <f t="shared" si="2"/>
        <v>3.2070015220700157</v>
      </c>
      <c r="J24" s="26"/>
      <c r="K24" s="27"/>
      <c r="L24" s="27"/>
      <c r="M24" s="27"/>
      <c r="N24" s="28"/>
      <c r="O24" s="27"/>
      <c r="P24" s="26"/>
      <c r="Q24" s="26"/>
    </row>
    <row r="25" spans="1:17" x14ac:dyDescent="0.15">
      <c r="A25" s="97">
        <v>21</v>
      </c>
      <c r="B25" s="18">
        <v>29065.9</v>
      </c>
      <c r="C25" s="18"/>
      <c r="D25" s="18">
        <v>56.877499999999998</v>
      </c>
      <c r="E25" s="1"/>
      <c r="F25" s="18">
        <f t="shared" si="3"/>
        <v>151.73666732054744</v>
      </c>
      <c r="G25" s="18">
        <f t="shared" si="4"/>
        <v>47.314186250403253</v>
      </c>
      <c r="H25" s="1">
        <f t="shared" si="2"/>
        <v>3.2070015220700157</v>
      </c>
      <c r="J25" s="26"/>
      <c r="K25" s="27"/>
      <c r="L25" s="27"/>
      <c r="M25" s="27"/>
      <c r="N25" s="28"/>
      <c r="O25" s="27"/>
      <c r="P25" s="26"/>
      <c r="Q25" s="26"/>
    </row>
    <row r="26" spans="1:17" x14ac:dyDescent="0.15">
      <c r="A26" s="97">
        <v>22</v>
      </c>
      <c r="B26" s="18">
        <v>31040.7</v>
      </c>
      <c r="C26" s="18"/>
      <c r="D26" s="18">
        <v>36.746600000000001</v>
      </c>
      <c r="E26" s="1"/>
      <c r="F26" s="18">
        <f t="shared" si="3"/>
        <v>133.0191673490136</v>
      </c>
      <c r="G26" s="18">
        <f t="shared" si="4"/>
        <v>41.477737516991901</v>
      </c>
      <c r="H26" s="1">
        <f t="shared" si="2"/>
        <v>3.2070015220700152</v>
      </c>
    </row>
    <row r="27" spans="1:17" x14ac:dyDescent="0.15">
      <c r="A27" s="97">
        <v>23</v>
      </c>
      <c r="B27" s="18">
        <v>35051.9</v>
      </c>
      <c r="C27" s="18"/>
      <c r="D27" s="18">
        <v>28.480399999999999</v>
      </c>
      <c r="E27" s="1"/>
      <c r="F27" s="18">
        <f>$K$7*EXP(-B27/$K$8)</f>
        <v>101.80710545984159</v>
      </c>
      <c r="G27" s="18">
        <f>$O$7*EXP(-B27/$O$8)</f>
        <v>31.745262594739405</v>
      </c>
      <c r="H27" s="1">
        <f t="shared" ref="H27" si="5">F27/G27</f>
        <v>3.2070015220700152</v>
      </c>
    </row>
    <row r="28" spans="1:17" x14ac:dyDescent="0.15">
      <c r="A28" s="97">
        <v>24</v>
      </c>
      <c r="B28" s="18">
        <v>37026.6</v>
      </c>
      <c r="C28" s="18"/>
      <c r="D28" s="18">
        <v>28.480399999999999</v>
      </c>
      <c r="E28" s="1"/>
      <c r="F28" s="18">
        <f t="shared" ref="F28:F30" si="6">$K$7*EXP(-B28/$K$8)</f>
        <v>89.249269276157605</v>
      </c>
      <c r="G28" s="18">
        <f t="shared" ref="G28:G30" si="7">$O$7*EXP(-B28/$O$8)</f>
        <v>27.829506366604434</v>
      </c>
      <c r="H28" s="1">
        <f t="shared" ref="H28:H30" si="8">F28/G28</f>
        <v>3.2070015220700152</v>
      </c>
    </row>
    <row r="29" spans="1:17" x14ac:dyDescent="0.15">
      <c r="A29" s="97">
        <v>25</v>
      </c>
      <c r="B29" s="18">
        <v>41099.599999999999</v>
      </c>
      <c r="C29" s="18"/>
      <c r="D29" s="18">
        <v>27.462199999999999</v>
      </c>
      <c r="E29" s="1"/>
      <c r="F29" s="18">
        <f t="shared" si="6"/>
        <v>68.026674472418549</v>
      </c>
      <c r="G29" s="18">
        <f t="shared" si="7"/>
        <v>21.211924598186517</v>
      </c>
      <c r="H29" s="1">
        <f t="shared" si="8"/>
        <v>3.2070015220700148</v>
      </c>
    </row>
    <row r="30" spans="1:17" x14ac:dyDescent="0.15">
      <c r="A30" s="97">
        <v>26</v>
      </c>
      <c r="B30" s="18">
        <v>43136</v>
      </c>
      <c r="C30" s="18"/>
      <c r="D30" s="18">
        <v>17.7424</v>
      </c>
      <c r="E30" s="1"/>
      <c r="F30" s="18">
        <f t="shared" si="6"/>
        <v>59.390833715731567</v>
      </c>
      <c r="G30" s="18">
        <f t="shared" si="7"/>
        <v>18.519116161004099</v>
      </c>
      <c r="H30" s="1">
        <f t="shared" si="8"/>
        <v>3.2070015220700152</v>
      </c>
    </row>
    <row r="31" spans="1:17" x14ac:dyDescent="0.15">
      <c r="D31" s="2" t="s">
        <v>16</v>
      </c>
      <c r="E31" s="24">
        <f>AVERAGE(E9:E30)</f>
        <v>4.3392857142857144</v>
      </c>
      <c r="G31" s="2" t="s">
        <v>17</v>
      </c>
      <c r="H31" s="24">
        <f>AVERAGE(H4:H30)</f>
        <v>3.2069820831170754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3"/>
  <dimension ref="A1:R40"/>
  <sheetViews>
    <sheetView topLeftCell="G9" workbookViewId="0">
      <selection activeCell="G27" sqref="G27"/>
    </sheetView>
  </sheetViews>
  <sheetFormatPr baseColWidth="10" defaultColWidth="8.83203125" defaultRowHeight="14" x14ac:dyDescent="0.15"/>
  <cols>
    <col min="1" max="1" width="5.83203125" style="97" customWidth="1"/>
    <col min="2" max="2" width="12" style="97" customWidth="1"/>
    <col min="3" max="3" width="8.83203125" style="97"/>
    <col min="4" max="4" width="10.83203125" style="97" customWidth="1"/>
    <col min="5" max="6" width="8.83203125" style="97"/>
    <col min="7" max="7" width="11.1640625" style="97" customWidth="1"/>
    <col min="8" max="8" width="11.5" style="97" customWidth="1"/>
    <col min="9" max="16384" width="8.83203125" style="97"/>
  </cols>
  <sheetData>
    <row r="1" spans="1:18" x14ac:dyDescent="0.15">
      <c r="A1" s="2" t="s">
        <v>100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24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97">
        <v>1</v>
      </c>
      <c r="B4" s="97">
        <v>0</v>
      </c>
      <c r="C4" s="97">
        <v>2015.4</v>
      </c>
      <c r="D4" s="97">
        <v>216</v>
      </c>
      <c r="E4" s="1">
        <f>C4/D4</f>
        <v>9.3305555555555557</v>
      </c>
      <c r="F4" s="18">
        <f>$K$5*EXP(-B4/$K$6)</f>
        <v>2000</v>
      </c>
      <c r="G4" s="18">
        <f>$O$5*EXP(-B4/$O$6)</f>
        <v>230</v>
      </c>
      <c r="H4" s="1">
        <f t="shared" ref="H4:H20" si="0">F4/G4</f>
        <v>8.695652173913043</v>
      </c>
      <c r="J4" s="97" t="s">
        <v>4</v>
      </c>
    </row>
    <row r="5" spans="1:18" x14ac:dyDescent="0.15">
      <c r="A5" s="97">
        <v>2</v>
      </c>
      <c r="B5" s="97">
        <v>1900</v>
      </c>
      <c r="C5" s="97">
        <v>2269.4</v>
      </c>
      <c r="D5" s="97">
        <v>276</v>
      </c>
      <c r="E5" s="1">
        <f t="shared" ref="E5:E20" si="1">C5/D5</f>
        <v>8.2224637681159418</v>
      </c>
      <c r="F5" s="18">
        <f t="shared" ref="F5:F20" si="2">$K$5*EXP(-B5/$K$6)</f>
        <v>1937.6589428369148</v>
      </c>
      <c r="G5" s="18">
        <f t="shared" ref="G5:G20" si="3">$O$5*EXP(-B5/$O$6)</f>
        <v>222.83077842624522</v>
      </c>
      <c r="H5" s="1">
        <f t="shared" si="0"/>
        <v>8.695652173913043</v>
      </c>
      <c r="J5" s="19" t="s">
        <v>5</v>
      </c>
      <c r="K5" s="19">
        <v>2000</v>
      </c>
      <c r="L5" s="19" t="s">
        <v>6</v>
      </c>
      <c r="M5" s="3"/>
      <c r="N5" s="19" t="s">
        <v>7</v>
      </c>
      <c r="O5" s="19">
        <v>230</v>
      </c>
      <c r="P5" s="19" t="s">
        <v>6</v>
      </c>
      <c r="Q5" s="3"/>
      <c r="R5" s="97">
        <f>1/0.000005</f>
        <v>199999.99999999997</v>
      </c>
    </row>
    <row r="6" spans="1:18" x14ac:dyDescent="0.15">
      <c r="A6" s="97">
        <v>3</v>
      </c>
      <c r="B6" s="97">
        <v>3800</v>
      </c>
      <c r="C6" s="97">
        <v>2327</v>
      </c>
      <c r="D6" s="97">
        <v>231</v>
      </c>
      <c r="E6" s="1">
        <f t="shared" si="1"/>
        <v>10.073593073593074</v>
      </c>
      <c r="F6" s="18">
        <f t="shared" si="2"/>
        <v>1877.2610893779354</v>
      </c>
      <c r="G6" s="18">
        <f t="shared" si="3"/>
        <v>215.88502527846256</v>
      </c>
      <c r="H6" s="1">
        <f t="shared" si="0"/>
        <v>8.695652173913043</v>
      </c>
      <c r="J6" s="20" t="s">
        <v>8</v>
      </c>
      <c r="K6" s="20">
        <v>60000</v>
      </c>
      <c r="L6" s="20"/>
      <c r="M6" s="20"/>
      <c r="N6" s="20" t="s">
        <v>9</v>
      </c>
      <c r="O6" s="20">
        <v>60000</v>
      </c>
      <c r="P6" s="20"/>
      <c r="Q6" s="20"/>
      <c r="R6" s="97">
        <v>111111.11109999999</v>
      </c>
    </row>
    <row r="7" spans="1:18" x14ac:dyDescent="0.15">
      <c r="A7" s="97">
        <v>4</v>
      </c>
      <c r="B7" s="97">
        <v>5500</v>
      </c>
      <c r="C7" s="97">
        <v>1706.8</v>
      </c>
      <c r="D7" s="97">
        <v>188</v>
      </c>
      <c r="E7" s="1">
        <f t="shared" si="1"/>
        <v>9.0787234042553191</v>
      </c>
      <c r="F7" s="18">
        <f t="shared" si="2"/>
        <v>1824.8184705461556</v>
      </c>
      <c r="G7" s="18">
        <f t="shared" si="3"/>
        <v>209.85412411280791</v>
      </c>
      <c r="H7" s="1">
        <f t="shared" si="0"/>
        <v>8.695652173913043</v>
      </c>
      <c r="J7" s="20"/>
      <c r="K7" s="20"/>
      <c r="L7" s="20"/>
      <c r="M7" s="20"/>
      <c r="N7" s="20"/>
      <c r="O7" s="20"/>
      <c r="P7" s="20"/>
      <c r="Q7" s="20"/>
    </row>
    <row r="8" spans="1:18" ht="15" thickBot="1" x14ac:dyDescent="0.2">
      <c r="A8" s="97">
        <v>5</v>
      </c>
      <c r="B8" s="97">
        <v>6700</v>
      </c>
      <c r="C8" s="97">
        <v>1821.8</v>
      </c>
      <c r="D8" s="97">
        <v>218</v>
      </c>
      <c r="E8" s="1">
        <f t="shared" si="1"/>
        <v>8.3568807339449531</v>
      </c>
      <c r="F8" s="18">
        <f t="shared" si="2"/>
        <v>1788.6846438550042</v>
      </c>
      <c r="G8" s="18">
        <f t="shared" si="3"/>
        <v>205.69873404332549</v>
      </c>
      <c r="H8" s="1">
        <f t="shared" si="0"/>
        <v>8.695652173913043</v>
      </c>
      <c r="J8" s="21"/>
      <c r="K8" s="21"/>
      <c r="L8" s="21"/>
      <c r="M8" s="21"/>
      <c r="N8" s="21"/>
      <c r="O8" s="21"/>
      <c r="P8" s="21"/>
      <c r="Q8" s="21"/>
    </row>
    <row r="9" spans="1:18" x14ac:dyDescent="0.15">
      <c r="A9" s="97">
        <v>6</v>
      </c>
      <c r="B9" s="97">
        <v>8400</v>
      </c>
      <c r="C9" s="97">
        <v>1553.9</v>
      </c>
      <c r="D9" s="97">
        <v>171</v>
      </c>
      <c r="E9" s="1">
        <f t="shared" si="1"/>
        <v>9.087134502923977</v>
      </c>
      <c r="F9" s="18">
        <f t="shared" si="2"/>
        <v>1738.7164707976117</v>
      </c>
      <c r="G9" s="18">
        <f t="shared" si="3"/>
        <v>199.95239414172534</v>
      </c>
      <c r="H9" s="1">
        <f t="shared" si="0"/>
        <v>8.695652173913043</v>
      </c>
    </row>
    <row r="10" spans="1:18" ht="15" thickBot="1" x14ac:dyDescent="0.2">
      <c r="A10" s="97">
        <v>7</v>
      </c>
      <c r="B10" s="97">
        <v>12100</v>
      </c>
      <c r="C10" s="97">
        <v>1737.7</v>
      </c>
      <c r="D10" s="97">
        <v>189</v>
      </c>
      <c r="E10" s="1">
        <f t="shared" si="1"/>
        <v>9.1941798941798947</v>
      </c>
      <c r="F10" s="18">
        <f t="shared" si="2"/>
        <v>1634.7346766348485</v>
      </c>
      <c r="G10" s="18">
        <f t="shared" si="3"/>
        <v>187.99448781300757</v>
      </c>
      <c r="H10" s="1">
        <f t="shared" si="0"/>
        <v>8.695652173913043</v>
      </c>
      <c r="J10" s="97" t="s">
        <v>14</v>
      </c>
    </row>
    <row r="11" spans="1:18" ht="18" x14ac:dyDescent="0.25">
      <c r="A11" s="97">
        <v>8</v>
      </c>
      <c r="B11" s="97">
        <v>16200</v>
      </c>
      <c r="C11" s="97">
        <v>1639.3</v>
      </c>
      <c r="D11" s="97">
        <v>169</v>
      </c>
      <c r="E11" s="1">
        <f t="shared" si="1"/>
        <v>9.6999999999999993</v>
      </c>
      <c r="F11" s="18">
        <f t="shared" si="2"/>
        <v>1526.7589886737062</v>
      </c>
      <c r="G11" s="18">
        <f t="shared" si="3"/>
        <v>175.57728369747622</v>
      </c>
      <c r="H11" s="1">
        <f t="shared" si="0"/>
        <v>8.695652173913043</v>
      </c>
      <c r="J11" s="4" t="s">
        <v>18</v>
      </c>
      <c r="K11" s="5">
        <f>K5</f>
        <v>2000</v>
      </c>
      <c r="L11" s="6" t="s">
        <v>6</v>
      </c>
      <c r="M11" s="3"/>
      <c r="N11" s="7" t="s">
        <v>7</v>
      </c>
      <c r="O11" s="5">
        <f>O5</f>
        <v>230</v>
      </c>
      <c r="P11" s="6" t="s">
        <v>6</v>
      </c>
      <c r="Q11" s="3"/>
    </row>
    <row r="12" spans="1:18" ht="18" x14ac:dyDescent="0.25">
      <c r="A12" s="97">
        <v>9</v>
      </c>
      <c r="B12" s="97">
        <v>17800</v>
      </c>
      <c r="C12" s="97">
        <v>1913.4</v>
      </c>
      <c r="D12" s="97">
        <v>173</v>
      </c>
      <c r="E12" s="1">
        <f t="shared" si="1"/>
        <v>11.060115606936417</v>
      </c>
      <c r="F12" s="18">
        <f t="shared" si="2"/>
        <v>1486.5834699684076</v>
      </c>
      <c r="G12" s="18">
        <f t="shared" si="3"/>
        <v>170.95709904636686</v>
      </c>
      <c r="H12" s="1">
        <f t="shared" si="0"/>
        <v>8.6956521739130448</v>
      </c>
      <c r="J12" s="8" t="s">
        <v>19</v>
      </c>
      <c r="K12" s="9">
        <f>K6</f>
        <v>60000</v>
      </c>
      <c r="L12" s="10"/>
      <c r="M12" s="11"/>
      <c r="N12" s="12" t="s">
        <v>9</v>
      </c>
      <c r="O12" s="9">
        <f>O6</f>
        <v>60000</v>
      </c>
      <c r="P12" s="10"/>
      <c r="Q12" s="11"/>
    </row>
    <row r="13" spans="1:18" x14ac:dyDescent="0.15">
      <c r="A13" s="97">
        <v>10</v>
      </c>
      <c r="B13" s="97">
        <v>19400</v>
      </c>
      <c r="C13" s="97">
        <v>1138.0999999999999</v>
      </c>
      <c r="D13" s="97">
        <v>119</v>
      </c>
      <c r="E13" s="1">
        <f t="shared" si="1"/>
        <v>9.5638655462184872</v>
      </c>
      <c r="F13" s="18">
        <f t="shared" si="2"/>
        <v>1447.4651399321876</v>
      </c>
      <c r="G13" s="18">
        <f t="shared" si="3"/>
        <v>166.45849109220157</v>
      </c>
      <c r="H13" s="1">
        <f t="shared" si="0"/>
        <v>8.6956521739130448</v>
      </c>
      <c r="J13" s="8"/>
      <c r="K13" s="9"/>
      <c r="L13" s="13"/>
      <c r="M13" s="14"/>
      <c r="N13" s="12"/>
      <c r="O13" s="9"/>
      <c r="P13" s="13"/>
      <c r="Q13" s="14"/>
    </row>
    <row r="14" spans="1:18" ht="15" thickBot="1" x14ac:dyDescent="0.2">
      <c r="A14" s="97">
        <v>11</v>
      </c>
      <c r="B14" s="97">
        <v>24100</v>
      </c>
      <c r="C14" s="97">
        <v>1071.8</v>
      </c>
      <c r="D14" s="97">
        <v>110</v>
      </c>
      <c r="E14" s="1">
        <f t="shared" si="1"/>
        <v>9.7436363636363641</v>
      </c>
      <c r="F14" s="18">
        <f t="shared" si="2"/>
        <v>1338.4075528839408</v>
      </c>
      <c r="G14" s="18">
        <f t="shared" si="3"/>
        <v>153.91686858165318</v>
      </c>
      <c r="H14" s="1">
        <f t="shared" si="0"/>
        <v>8.6956521739130448</v>
      </c>
      <c r="J14" s="15"/>
      <c r="K14" s="16"/>
      <c r="L14" s="16"/>
      <c r="M14" s="16"/>
      <c r="N14" s="17"/>
      <c r="O14" s="16"/>
      <c r="P14" s="15"/>
      <c r="Q14" s="15"/>
    </row>
    <row r="15" spans="1:18" x14ac:dyDescent="0.15">
      <c r="A15" s="97">
        <v>12</v>
      </c>
      <c r="B15" s="97">
        <v>28000</v>
      </c>
      <c r="C15" s="97">
        <v>1203</v>
      </c>
      <c r="D15" s="97">
        <v>113</v>
      </c>
      <c r="E15" s="1">
        <f t="shared" si="1"/>
        <v>10.646017699115044</v>
      </c>
      <c r="F15" s="18">
        <f t="shared" si="2"/>
        <v>1254.1781705461121</v>
      </c>
      <c r="G15" s="18">
        <f t="shared" si="3"/>
        <v>144.2304896128029</v>
      </c>
      <c r="H15" s="1">
        <f t="shared" si="0"/>
        <v>8.695652173913043</v>
      </c>
    </row>
    <row r="16" spans="1:18" x14ac:dyDescent="0.15">
      <c r="A16" s="97">
        <v>13</v>
      </c>
      <c r="B16" s="97">
        <v>31600</v>
      </c>
      <c r="C16" s="97">
        <v>1748.2</v>
      </c>
      <c r="D16" s="97">
        <v>138</v>
      </c>
      <c r="E16" s="1">
        <f t="shared" si="1"/>
        <v>12.668115942028987</v>
      </c>
      <c r="F16" s="18">
        <f t="shared" si="2"/>
        <v>1181.1405198159057</v>
      </c>
      <c r="G16" s="18">
        <f t="shared" si="3"/>
        <v>135.83115977882915</v>
      </c>
      <c r="H16" s="1">
        <f t="shared" si="0"/>
        <v>8.6956521739130448</v>
      </c>
    </row>
    <row r="17" spans="1:8" x14ac:dyDescent="0.15">
      <c r="A17" s="97">
        <v>14</v>
      </c>
      <c r="B17" s="97">
        <v>35000</v>
      </c>
      <c r="C17" s="97">
        <v>1095.3</v>
      </c>
      <c r="D17" s="97">
        <v>119</v>
      </c>
      <c r="E17" s="1">
        <f t="shared" si="1"/>
        <v>9.2042016806722682</v>
      </c>
      <c r="F17" s="18">
        <f t="shared" si="2"/>
        <v>1116.0702915400941</v>
      </c>
      <c r="G17" s="18">
        <f t="shared" si="3"/>
        <v>128.34808352711084</v>
      </c>
      <c r="H17" s="1">
        <f t="shared" si="0"/>
        <v>8.6956521739130412</v>
      </c>
    </row>
    <row r="18" spans="1:8" x14ac:dyDescent="0.15">
      <c r="A18" s="97">
        <v>15</v>
      </c>
      <c r="B18" s="97">
        <v>39800</v>
      </c>
      <c r="C18" s="97">
        <v>942.8</v>
      </c>
      <c r="D18" s="97">
        <v>104</v>
      </c>
      <c r="E18" s="1">
        <f t="shared" si="1"/>
        <v>9.0653846153846143</v>
      </c>
      <c r="F18" s="18">
        <f t="shared" si="2"/>
        <v>1030.2627298371592</v>
      </c>
      <c r="G18" s="18">
        <f t="shared" si="3"/>
        <v>118.4802139312733</v>
      </c>
      <c r="H18" s="1">
        <f t="shared" si="0"/>
        <v>8.6956521739130448</v>
      </c>
    </row>
    <row r="19" spans="1:8" x14ac:dyDescent="0.15">
      <c r="A19" s="97">
        <v>16</v>
      </c>
      <c r="B19" s="97">
        <v>45600</v>
      </c>
      <c r="C19" s="97">
        <v>1024.5999999999999</v>
      </c>
      <c r="D19" s="97">
        <v>127</v>
      </c>
      <c r="E19" s="1">
        <f t="shared" si="1"/>
        <v>8.0677165354330693</v>
      </c>
      <c r="F19" s="18">
        <f t="shared" si="2"/>
        <v>935.33285401981846</v>
      </c>
      <c r="G19" s="18">
        <f t="shared" si="3"/>
        <v>107.56327821227913</v>
      </c>
      <c r="H19" s="1">
        <f t="shared" si="0"/>
        <v>8.695652173913043</v>
      </c>
    </row>
    <row r="20" spans="1:8" x14ac:dyDescent="0.15">
      <c r="A20" s="97">
        <v>17</v>
      </c>
      <c r="B20" s="97">
        <v>53600</v>
      </c>
      <c r="C20" s="97">
        <v>997.1</v>
      </c>
      <c r="D20" s="97">
        <v>122</v>
      </c>
      <c r="E20" s="1">
        <f t="shared" si="1"/>
        <v>8.1729508196721312</v>
      </c>
      <c r="F20" s="18">
        <f t="shared" si="2"/>
        <v>818.57835826243718</v>
      </c>
      <c r="G20" s="18">
        <f t="shared" si="3"/>
        <v>94.13651120018028</v>
      </c>
      <c r="H20" s="1">
        <f t="shared" si="0"/>
        <v>8.695652173913043</v>
      </c>
    </row>
    <row r="21" spans="1:8" x14ac:dyDescent="0.15">
      <c r="D21" s="2" t="s">
        <v>16</v>
      </c>
      <c r="E21" s="24">
        <f>AVERAGE(E4:E20)</f>
        <v>9.4844432789215372</v>
      </c>
      <c r="G21" s="2" t="s">
        <v>17</v>
      </c>
      <c r="H21" s="24">
        <f>AVERAGE(H4:H20)</f>
        <v>8.6956521739130448</v>
      </c>
    </row>
    <row r="24" spans="1:8" x14ac:dyDescent="0.15">
      <c r="B24" s="97">
        <v>20400</v>
      </c>
      <c r="C24" s="97">
        <f>B24-$B$24</f>
        <v>0</v>
      </c>
    </row>
    <row r="25" spans="1:8" x14ac:dyDescent="0.15">
      <c r="B25" s="97">
        <v>22300</v>
      </c>
      <c r="C25" s="97">
        <f t="shared" ref="C25:C40" si="4">B25-$B$24</f>
        <v>1900</v>
      </c>
    </row>
    <row r="26" spans="1:8" x14ac:dyDescent="0.15">
      <c r="B26" s="97">
        <v>24200</v>
      </c>
      <c r="C26" s="97">
        <f t="shared" si="4"/>
        <v>3800</v>
      </c>
    </row>
    <row r="27" spans="1:8" x14ac:dyDescent="0.15">
      <c r="B27" s="97">
        <v>25900</v>
      </c>
      <c r="C27" s="97">
        <f t="shared" si="4"/>
        <v>5500</v>
      </c>
    </row>
    <row r="28" spans="1:8" x14ac:dyDescent="0.15">
      <c r="B28" s="97">
        <v>27100</v>
      </c>
      <c r="C28" s="97">
        <f t="shared" si="4"/>
        <v>6700</v>
      </c>
    </row>
    <row r="29" spans="1:8" x14ac:dyDescent="0.15">
      <c r="B29" s="97">
        <v>28800</v>
      </c>
      <c r="C29" s="97">
        <f t="shared" si="4"/>
        <v>8400</v>
      </c>
    </row>
    <row r="30" spans="1:8" x14ac:dyDescent="0.15">
      <c r="B30" s="97">
        <v>32500</v>
      </c>
      <c r="C30" s="97">
        <f t="shared" si="4"/>
        <v>12100</v>
      </c>
    </row>
    <row r="31" spans="1:8" x14ac:dyDescent="0.15">
      <c r="B31" s="97">
        <v>36600</v>
      </c>
      <c r="C31" s="97">
        <f t="shared" si="4"/>
        <v>16200</v>
      </c>
    </row>
    <row r="32" spans="1:8" x14ac:dyDescent="0.15">
      <c r="B32" s="97">
        <v>38200</v>
      </c>
      <c r="C32" s="97">
        <f t="shared" si="4"/>
        <v>17800</v>
      </c>
    </row>
    <row r="33" spans="2:3" x14ac:dyDescent="0.15">
      <c r="B33" s="97">
        <v>39800</v>
      </c>
      <c r="C33" s="97">
        <f t="shared" si="4"/>
        <v>19400</v>
      </c>
    </row>
    <row r="34" spans="2:3" x14ac:dyDescent="0.15">
      <c r="B34" s="97">
        <v>44500</v>
      </c>
      <c r="C34" s="97">
        <f t="shared" si="4"/>
        <v>24100</v>
      </c>
    </row>
    <row r="35" spans="2:3" x14ac:dyDescent="0.15">
      <c r="B35" s="97">
        <v>48400</v>
      </c>
      <c r="C35" s="97">
        <f t="shared" si="4"/>
        <v>28000</v>
      </c>
    </row>
    <row r="36" spans="2:3" x14ac:dyDescent="0.15">
      <c r="B36" s="97">
        <v>52000</v>
      </c>
      <c r="C36" s="97">
        <f t="shared" si="4"/>
        <v>31600</v>
      </c>
    </row>
    <row r="37" spans="2:3" x14ac:dyDescent="0.15">
      <c r="B37" s="97">
        <v>55400</v>
      </c>
      <c r="C37" s="97">
        <f t="shared" si="4"/>
        <v>35000</v>
      </c>
    </row>
    <row r="38" spans="2:3" x14ac:dyDescent="0.15">
      <c r="B38" s="97">
        <v>60200</v>
      </c>
      <c r="C38" s="97">
        <f t="shared" si="4"/>
        <v>39800</v>
      </c>
    </row>
    <row r="39" spans="2:3" x14ac:dyDescent="0.15">
      <c r="B39" s="97">
        <v>66000</v>
      </c>
      <c r="C39" s="97">
        <f t="shared" si="4"/>
        <v>45600</v>
      </c>
    </row>
    <row r="40" spans="2:3" x14ac:dyDescent="0.15">
      <c r="B40" s="97">
        <v>74000</v>
      </c>
      <c r="C40" s="97">
        <f t="shared" si="4"/>
        <v>53600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39"/>
  <dimension ref="A1:R153"/>
  <sheetViews>
    <sheetView topLeftCell="F11" workbookViewId="0">
      <selection activeCell="N38" sqref="N38"/>
    </sheetView>
  </sheetViews>
  <sheetFormatPr baseColWidth="10" defaultColWidth="8.83203125" defaultRowHeight="14" x14ac:dyDescent="0.15"/>
  <cols>
    <col min="1" max="1" width="5.83203125" style="25" customWidth="1"/>
    <col min="2" max="2" width="12" style="25" customWidth="1"/>
    <col min="3" max="3" width="8.83203125" style="25"/>
    <col min="4" max="4" width="10.83203125" style="25" customWidth="1"/>
    <col min="5" max="6" width="8.83203125" style="25"/>
    <col min="7" max="7" width="11.1640625" style="25" customWidth="1"/>
    <col min="8" max="8" width="11.5" style="25" customWidth="1"/>
    <col min="9" max="16384" width="8.83203125" style="25"/>
  </cols>
  <sheetData>
    <row r="1" spans="1:18" x14ac:dyDescent="0.15">
      <c r="A1" s="2" t="s">
        <v>29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24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25">
        <v>2</v>
      </c>
      <c r="B4" s="25">
        <v>0</v>
      </c>
      <c r="C4" s="25">
        <v>263539</v>
      </c>
      <c r="D4" s="25">
        <v>17834</v>
      </c>
      <c r="E4" s="1">
        <f t="shared" ref="E4:E67" si="0">C4/D4</f>
        <v>14.777335426713019</v>
      </c>
      <c r="F4" s="18">
        <f>$K$5*EXP(-B4/$K$6)</f>
        <v>255000</v>
      </c>
      <c r="G4" s="18">
        <f>$O$5*EXP(-B4/$O$6)</f>
        <v>37655</v>
      </c>
      <c r="H4" s="1">
        <f>F4/G4</f>
        <v>6.7720090293453721</v>
      </c>
      <c r="J4" s="25" t="s">
        <v>4</v>
      </c>
    </row>
    <row r="5" spans="1:18" x14ac:dyDescent="0.15">
      <c r="A5" s="25">
        <v>3</v>
      </c>
      <c r="B5" s="25">
        <v>568</v>
      </c>
      <c r="C5" s="25">
        <v>276420</v>
      </c>
      <c r="D5" s="25">
        <v>21263</v>
      </c>
      <c r="E5" s="1">
        <f t="shared" si="0"/>
        <v>13.000047030052203</v>
      </c>
      <c r="F5" s="18">
        <f t="shared" ref="F5:F27" si="1">$K$5*EXP(-B5/$K$6)</f>
        <v>251491.67475393051</v>
      </c>
      <c r="G5" s="18">
        <f t="shared" ref="G5:G27" si="2">$O$5*EXP(-B5/$O$6)</f>
        <v>37149.188907916519</v>
      </c>
      <c r="H5" s="1">
        <f t="shared" ref="H5:H68" si="3">F5/G5</f>
        <v>6.7697756572105794</v>
      </c>
      <c r="J5" s="19" t="s">
        <v>5</v>
      </c>
      <c r="K5" s="19">
        <v>255000</v>
      </c>
      <c r="L5" s="19" t="s">
        <v>6</v>
      </c>
      <c r="M5" s="3"/>
      <c r="N5" s="19" t="s">
        <v>7</v>
      </c>
      <c r="O5" s="19">
        <v>37655</v>
      </c>
      <c r="P5" s="19" t="s">
        <v>6</v>
      </c>
      <c r="Q5" s="3"/>
      <c r="R5" s="25">
        <f>1/0.000005</f>
        <v>199999.99999999997</v>
      </c>
    </row>
    <row r="6" spans="1:18" x14ac:dyDescent="0.15">
      <c r="A6" s="25">
        <v>4</v>
      </c>
      <c r="B6" s="25">
        <v>1969</v>
      </c>
      <c r="C6" s="25">
        <v>295982</v>
      </c>
      <c r="D6" s="25">
        <v>23483</v>
      </c>
      <c r="E6" s="1">
        <f t="shared" si="0"/>
        <v>12.604096580505047</v>
      </c>
      <c r="F6" s="18">
        <f t="shared" si="1"/>
        <v>243043.18774984381</v>
      </c>
      <c r="G6" s="18">
        <f t="shared" si="2"/>
        <v>35930.438134777702</v>
      </c>
      <c r="H6" s="1">
        <f t="shared" si="3"/>
        <v>6.7642700831582134</v>
      </c>
      <c r="J6" s="20" t="s">
        <v>8</v>
      </c>
      <c r="K6" s="20">
        <v>41000</v>
      </c>
      <c r="L6" s="20"/>
      <c r="M6" s="20"/>
      <c r="N6" s="20" t="s">
        <v>9</v>
      </c>
      <c r="O6" s="20">
        <v>42000</v>
      </c>
      <c r="P6" s="20"/>
      <c r="Q6" s="20"/>
      <c r="R6" s="25">
        <v>111111.11109999999</v>
      </c>
    </row>
    <row r="7" spans="1:18" x14ac:dyDescent="0.15">
      <c r="A7" s="25">
        <v>5</v>
      </c>
      <c r="B7" s="25">
        <v>3643</v>
      </c>
      <c r="C7" s="25">
        <v>310599</v>
      </c>
      <c r="D7" s="25">
        <v>25283</v>
      </c>
      <c r="E7" s="1">
        <f t="shared" si="0"/>
        <v>12.284894988727604</v>
      </c>
      <c r="F7" s="18">
        <f t="shared" si="1"/>
        <v>233319.76311881802</v>
      </c>
      <c r="G7" s="18">
        <f t="shared" si="2"/>
        <v>34526.517511360165</v>
      </c>
      <c r="H7" s="1">
        <f t="shared" si="3"/>
        <v>6.7576975593339084</v>
      </c>
      <c r="J7" s="20"/>
      <c r="K7" s="20"/>
      <c r="L7" s="20"/>
      <c r="M7" s="20"/>
      <c r="N7" s="20"/>
      <c r="O7" s="20"/>
      <c r="P7" s="20"/>
      <c r="Q7" s="20"/>
    </row>
    <row r="8" spans="1:18" ht="15" thickBot="1" x14ac:dyDescent="0.2">
      <c r="A8" s="25">
        <v>6</v>
      </c>
      <c r="B8" s="25">
        <v>5311</v>
      </c>
      <c r="C8" s="25">
        <v>304378</v>
      </c>
      <c r="D8" s="25">
        <v>25885</v>
      </c>
      <c r="E8" s="1">
        <f t="shared" si="0"/>
        <v>11.758856480587212</v>
      </c>
      <c r="F8" s="18">
        <f t="shared" si="1"/>
        <v>224018.12411118965</v>
      </c>
      <c r="G8" s="18">
        <f t="shared" si="2"/>
        <v>33182.192667852891</v>
      </c>
      <c r="H8" s="1">
        <f t="shared" si="3"/>
        <v>6.7511549448695645</v>
      </c>
      <c r="J8" s="21"/>
      <c r="K8" s="21"/>
      <c r="L8" s="21"/>
      <c r="M8" s="21"/>
      <c r="N8" s="21"/>
      <c r="O8" s="21"/>
      <c r="P8" s="21"/>
      <c r="Q8" s="21"/>
    </row>
    <row r="9" spans="1:18" x14ac:dyDescent="0.15">
      <c r="A9" s="25">
        <v>7</v>
      </c>
      <c r="B9" s="25">
        <v>6715</v>
      </c>
      <c r="C9" s="25">
        <v>305692</v>
      </c>
      <c r="D9" s="25">
        <v>29315</v>
      </c>
      <c r="E9" s="1">
        <f t="shared" si="0"/>
        <v>10.427835579055092</v>
      </c>
      <c r="F9" s="18">
        <f t="shared" si="1"/>
        <v>216476.72964642086</v>
      </c>
      <c r="G9" s="18">
        <f t="shared" si="2"/>
        <v>32091.294538334358</v>
      </c>
      <c r="H9" s="1">
        <f t="shared" si="3"/>
        <v>6.7456527622415043</v>
      </c>
    </row>
    <row r="10" spans="1:18" ht="15" thickBot="1" x14ac:dyDescent="0.2">
      <c r="A10" s="25">
        <v>8</v>
      </c>
      <c r="B10" s="25">
        <v>8379</v>
      </c>
      <c r="C10" s="25">
        <v>297431</v>
      </c>
      <c r="D10" s="25">
        <v>29267</v>
      </c>
      <c r="E10" s="1">
        <f t="shared" si="0"/>
        <v>10.162674684798578</v>
      </c>
      <c r="F10" s="18">
        <f t="shared" si="1"/>
        <v>207866.84189509318</v>
      </c>
      <c r="G10" s="18">
        <f t="shared" si="2"/>
        <v>30844.725014710653</v>
      </c>
      <c r="H10" s="1">
        <f t="shared" si="3"/>
        <v>6.7391374634060144</v>
      </c>
      <c r="J10" s="25" t="s">
        <v>14</v>
      </c>
    </row>
    <row r="11" spans="1:18" ht="18" x14ac:dyDescent="0.25">
      <c r="A11" s="25">
        <v>9</v>
      </c>
      <c r="B11" s="25">
        <v>10327</v>
      </c>
      <c r="C11" s="25">
        <v>307595</v>
      </c>
      <c r="D11" s="25">
        <v>30720</v>
      </c>
      <c r="E11" s="1">
        <f t="shared" si="0"/>
        <v>10.012858072916666</v>
      </c>
      <c r="F11" s="18">
        <f t="shared" si="1"/>
        <v>198221.5800970821</v>
      </c>
      <c r="G11" s="18">
        <f t="shared" si="2"/>
        <v>29446.786740762345</v>
      </c>
      <c r="H11" s="1">
        <f t="shared" si="3"/>
        <v>6.7315181735156733</v>
      </c>
      <c r="J11" s="4" t="s">
        <v>18</v>
      </c>
      <c r="K11" s="5">
        <f>K5</f>
        <v>255000</v>
      </c>
      <c r="L11" s="6" t="s">
        <v>6</v>
      </c>
      <c r="M11" s="3"/>
      <c r="N11" s="7" t="s">
        <v>7</v>
      </c>
      <c r="O11" s="5">
        <f>O5</f>
        <v>37655</v>
      </c>
      <c r="P11" s="6" t="s">
        <v>6</v>
      </c>
      <c r="Q11" s="3"/>
    </row>
    <row r="12" spans="1:18" ht="18" x14ac:dyDescent="0.25">
      <c r="A12" s="25">
        <v>10</v>
      </c>
      <c r="B12" s="25">
        <v>12002</v>
      </c>
      <c r="C12" s="25">
        <v>318249</v>
      </c>
      <c r="D12" s="25">
        <v>33074</v>
      </c>
      <c r="E12" s="1">
        <f t="shared" si="0"/>
        <v>9.6223317409445492</v>
      </c>
      <c r="F12" s="18">
        <f t="shared" si="1"/>
        <v>190286.69155689725</v>
      </c>
      <c r="G12" s="18">
        <f t="shared" si="2"/>
        <v>28295.530032476261</v>
      </c>
      <c r="H12" s="1">
        <f t="shared" si="3"/>
        <v>6.7249735678566633</v>
      </c>
      <c r="J12" s="8" t="s">
        <v>19</v>
      </c>
      <c r="K12" s="9">
        <f>K6</f>
        <v>41000</v>
      </c>
      <c r="L12" s="10"/>
      <c r="M12" s="11"/>
      <c r="N12" s="12" t="s">
        <v>9</v>
      </c>
      <c r="O12" s="9">
        <f>O6</f>
        <v>42000</v>
      </c>
      <c r="P12" s="10"/>
      <c r="Q12" s="11"/>
    </row>
    <row r="13" spans="1:18" x14ac:dyDescent="0.15">
      <c r="A13" s="25">
        <v>11</v>
      </c>
      <c r="B13" s="25">
        <v>13399</v>
      </c>
      <c r="C13" s="25">
        <v>313361</v>
      </c>
      <c r="D13" s="25">
        <v>35619</v>
      </c>
      <c r="E13" s="1">
        <f t="shared" si="0"/>
        <v>8.7975799432886941</v>
      </c>
      <c r="F13" s="18">
        <f t="shared" si="1"/>
        <v>183912.23628540334</v>
      </c>
      <c r="G13" s="18">
        <f t="shared" si="2"/>
        <v>27369.847138345111</v>
      </c>
      <c r="H13" s="1">
        <f t="shared" si="3"/>
        <v>6.7195200380839033</v>
      </c>
      <c r="J13" s="8"/>
      <c r="K13" s="9"/>
      <c r="L13" s="13"/>
      <c r="M13" s="14"/>
      <c r="N13" s="12"/>
      <c r="O13" s="9"/>
      <c r="P13" s="13"/>
      <c r="Q13" s="14"/>
    </row>
    <row r="14" spans="1:18" ht="15" thickBot="1" x14ac:dyDescent="0.2">
      <c r="A14" s="25">
        <v>12</v>
      </c>
      <c r="B14" s="25">
        <v>14796</v>
      </c>
      <c r="C14" s="25">
        <v>313361</v>
      </c>
      <c r="D14" s="25">
        <v>38360</v>
      </c>
      <c r="E14" s="1">
        <f t="shared" si="0"/>
        <v>8.1689520333680914</v>
      </c>
      <c r="F14" s="18">
        <f t="shared" si="1"/>
        <v>177751.32027761632</v>
      </c>
      <c r="G14" s="18">
        <f t="shared" si="2"/>
        <v>26474.447784388092</v>
      </c>
      <c r="H14" s="1">
        <f t="shared" si="3"/>
        <v>6.7140709307801227</v>
      </c>
      <c r="J14" s="15"/>
      <c r="K14" s="16"/>
      <c r="L14" s="16"/>
      <c r="M14" s="16"/>
      <c r="N14" s="17"/>
      <c r="O14" s="16"/>
      <c r="P14" s="15"/>
      <c r="Q14" s="15"/>
    </row>
    <row r="15" spans="1:18" x14ac:dyDescent="0.15">
      <c r="A15" s="25">
        <v>13</v>
      </c>
      <c r="B15" s="25">
        <v>16467</v>
      </c>
      <c r="C15" s="25">
        <v>293751</v>
      </c>
      <c r="D15" s="25">
        <v>40274</v>
      </c>
      <c r="E15" s="1">
        <f t="shared" si="0"/>
        <v>7.293812385161643</v>
      </c>
      <c r="F15" s="18">
        <f t="shared" si="1"/>
        <v>170652.51257767057</v>
      </c>
      <c r="G15" s="18">
        <f t="shared" si="2"/>
        <v>25441.821073349412</v>
      </c>
      <c r="H15" s="1">
        <f t="shared" si="3"/>
        <v>6.70755886874902</v>
      </c>
    </row>
    <row r="16" spans="1:18" x14ac:dyDescent="0.15">
      <c r="A16" s="25">
        <v>14</v>
      </c>
      <c r="B16" s="25">
        <v>18138</v>
      </c>
      <c r="C16" s="25">
        <v>293403</v>
      </c>
      <c r="D16" s="25">
        <v>42284</v>
      </c>
      <c r="E16" s="1">
        <f t="shared" si="0"/>
        <v>6.9388657648283036</v>
      </c>
      <c r="F16" s="18">
        <f t="shared" si="1"/>
        <v>163837.20809267761</v>
      </c>
      <c r="G16" s="18">
        <f t="shared" si="2"/>
        <v>24449.471611265453</v>
      </c>
      <c r="H16" s="1">
        <f t="shared" si="3"/>
        <v>6.70105312284897</v>
      </c>
    </row>
    <row r="17" spans="1:8" x14ac:dyDescent="0.15">
      <c r="A17" s="25">
        <v>15</v>
      </c>
      <c r="B17" s="25">
        <v>19805</v>
      </c>
      <c r="C17" s="25">
        <v>278386</v>
      </c>
      <c r="D17" s="25">
        <v>43290</v>
      </c>
      <c r="E17" s="1">
        <f t="shared" si="0"/>
        <v>6.4307230307230308</v>
      </c>
      <c r="F17" s="18">
        <f t="shared" si="1"/>
        <v>157309.4311423024</v>
      </c>
      <c r="G17" s="18">
        <f t="shared" si="2"/>
        <v>23498.066202425944</v>
      </c>
      <c r="H17" s="1">
        <f t="shared" si="3"/>
        <v>6.6945692376192962</v>
      </c>
    </row>
    <row r="18" spans="1:8" x14ac:dyDescent="0.15">
      <c r="A18" s="25">
        <v>16</v>
      </c>
      <c r="B18" s="25">
        <v>21192</v>
      </c>
      <c r="C18" s="25">
        <v>273774</v>
      </c>
      <c r="D18" s="25">
        <v>43232</v>
      </c>
      <c r="E18" s="1">
        <f t="shared" si="0"/>
        <v>6.3326702442635083</v>
      </c>
      <c r="F18" s="18">
        <f t="shared" si="1"/>
        <v>152076.77566409702</v>
      </c>
      <c r="G18" s="18">
        <f t="shared" si="2"/>
        <v>22734.743816754566</v>
      </c>
      <c r="H18" s="1">
        <f t="shared" si="3"/>
        <v>6.6891792091372819</v>
      </c>
    </row>
    <row r="19" spans="1:8" x14ac:dyDescent="0.15">
      <c r="A19" s="25">
        <v>17</v>
      </c>
      <c r="B19" s="25">
        <v>22575</v>
      </c>
      <c r="C19" s="25">
        <v>273788</v>
      </c>
      <c r="D19" s="25">
        <v>42100</v>
      </c>
      <c r="E19" s="1">
        <f t="shared" si="0"/>
        <v>6.503277909738717</v>
      </c>
      <c r="F19" s="18">
        <f t="shared" si="1"/>
        <v>147032.52033212618</v>
      </c>
      <c r="G19" s="18">
        <f t="shared" si="2"/>
        <v>21998.312537009911</v>
      </c>
      <c r="H19" s="1">
        <f t="shared" si="3"/>
        <v>6.6838090460238258</v>
      </c>
    </row>
    <row r="20" spans="1:8" x14ac:dyDescent="0.15">
      <c r="A20" s="25">
        <v>18</v>
      </c>
      <c r="B20" s="25">
        <v>24235</v>
      </c>
      <c r="C20" s="25">
        <v>247131</v>
      </c>
      <c r="D20" s="25">
        <v>40987</v>
      </c>
      <c r="E20" s="1">
        <f t="shared" si="0"/>
        <v>6.0294971576353475</v>
      </c>
      <c r="F20" s="18">
        <f t="shared" si="1"/>
        <v>141198.3986773431</v>
      </c>
      <c r="G20" s="18">
        <f t="shared" si="2"/>
        <v>21145.813402580879</v>
      </c>
      <c r="H20" s="1">
        <f t="shared" si="3"/>
        <v>6.6773689897457249</v>
      </c>
    </row>
    <row r="21" spans="1:8" x14ac:dyDescent="0.15">
      <c r="A21" s="25">
        <v>19</v>
      </c>
      <c r="B21" s="25">
        <v>26447</v>
      </c>
      <c r="C21" s="25">
        <v>245869</v>
      </c>
      <c r="D21" s="25">
        <v>38891</v>
      </c>
      <c r="E21" s="1">
        <f t="shared" si="0"/>
        <v>6.322002519863207</v>
      </c>
      <c r="F21" s="18">
        <f t="shared" si="1"/>
        <v>133782.4221061985</v>
      </c>
      <c r="G21" s="18">
        <f t="shared" si="2"/>
        <v>20060.952648530631</v>
      </c>
      <c r="H21" s="1">
        <f t="shared" si="3"/>
        <v>6.6687970631343587</v>
      </c>
    </row>
    <row r="22" spans="1:8" x14ac:dyDescent="0.15">
      <c r="A22" s="25">
        <v>20</v>
      </c>
      <c r="B22" s="25">
        <v>27830</v>
      </c>
      <c r="C22" s="25">
        <v>226897</v>
      </c>
      <c r="D22" s="25">
        <v>37874</v>
      </c>
      <c r="E22" s="1">
        <f t="shared" si="0"/>
        <v>5.9908380419284999</v>
      </c>
      <c r="F22" s="18">
        <f t="shared" si="1"/>
        <v>129344.9746847479</v>
      </c>
      <c r="G22" s="18">
        <f t="shared" si="2"/>
        <v>19411.131689432481</v>
      </c>
      <c r="H22" s="1">
        <f t="shared" si="3"/>
        <v>6.6634432630820779</v>
      </c>
    </row>
    <row r="23" spans="1:8" x14ac:dyDescent="0.15">
      <c r="A23" s="25">
        <v>21</v>
      </c>
      <c r="B23" s="25">
        <v>29760</v>
      </c>
      <c r="C23" s="25">
        <v>190171</v>
      </c>
      <c r="D23" s="25">
        <v>35053</v>
      </c>
      <c r="E23" s="1">
        <f t="shared" si="0"/>
        <v>5.4252417767380825</v>
      </c>
      <c r="F23" s="18">
        <f t="shared" si="1"/>
        <v>123397.3808813736</v>
      </c>
      <c r="G23" s="18">
        <f t="shared" si="2"/>
        <v>18539.328101146319</v>
      </c>
      <c r="H23" s="1">
        <f t="shared" si="3"/>
        <v>6.6559791276224152</v>
      </c>
    </row>
    <row r="24" spans="1:8" x14ac:dyDescent="0.15">
      <c r="A24" s="25">
        <v>22</v>
      </c>
      <c r="B24" s="25">
        <v>30862</v>
      </c>
      <c r="C24" s="25">
        <v>193765</v>
      </c>
      <c r="D24" s="25">
        <v>33297</v>
      </c>
      <c r="E24" s="1">
        <f t="shared" si="0"/>
        <v>5.819293029402048</v>
      </c>
      <c r="F24" s="18">
        <f t="shared" si="1"/>
        <v>120124.87633749007</v>
      </c>
      <c r="G24" s="18">
        <f t="shared" si="2"/>
        <v>18059.217581083409</v>
      </c>
      <c r="H24" s="1">
        <f t="shared" si="3"/>
        <v>6.6517209728575377</v>
      </c>
    </row>
    <row r="25" spans="1:8" x14ac:dyDescent="0.15">
      <c r="A25" s="25">
        <v>23</v>
      </c>
      <c r="B25" s="25">
        <v>32530</v>
      </c>
      <c r="C25" s="25">
        <v>191161</v>
      </c>
      <c r="D25" s="25">
        <v>34090</v>
      </c>
      <c r="E25" s="1">
        <f t="shared" si="0"/>
        <v>5.6075388677031386</v>
      </c>
      <c r="F25" s="18">
        <f t="shared" si="1"/>
        <v>115335.91966879024</v>
      </c>
      <c r="G25" s="18">
        <f t="shared" si="2"/>
        <v>17356.063698257964</v>
      </c>
      <c r="H25" s="1">
        <f t="shared" si="3"/>
        <v>6.6452809619710349</v>
      </c>
    </row>
    <row r="26" spans="1:8" x14ac:dyDescent="0.15">
      <c r="A26" s="25">
        <v>24</v>
      </c>
      <c r="B26" s="25">
        <v>34183</v>
      </c>
      <c r="C26" s="25">
        <v>152246</v>
      </c>
      <c r="D26" s="25">
        <v>31560</v>
      </c>
      <c r="E26" s="1">
        <f t="shared" si="0"/>
        <v>4.8240177439797209</v>
      </c>
      <c r="F26" s="18">
        <f t="shared" si="1"/>
        <v>110778.40314399703</v>
      </c>
      <c r="G26" s="18">
        <f t="shared" si="2"/>
        <v>16686.246131870023</v>
      </c>
      <c r="H26" s="1">
        <f t="shared" si="3"/>
        <v>6.6389050160548075</v>
      </c>
    </row>
    <row r="27" spans="1:8" x14ac:dyDescent="0.15">
      <c r="A27" s="25">
        <v>25</v>
      </c>
      <c r="B27" s="25">
        <v>35819</v>
      </c>
      <c r="C27" s="25">
        <v>152389</v>
      </c>
      <c r="D27" s="25">
        <v>25764</v>
      </c>
      <c r="E27" s="1">
        <f t="shared" si="0"/>
        <v>5.9148036019251666</v>
      </c>
      <c r="F27" s="18">
        <f t="shared" si="1"/>
        <v>106445.1042085629</v>
      </c>
      <c r="G27" s="18">
        <f t="shared" si="2"/>
        <v>16048.773259419282</v>
      </c>
      <c r="H27" s="1">
        <f t="shared" si="3"/>
        <v>6.632600665978539</v>
      </c>
    </row>
    <row r="28" spans="1:8" x14ac:dyDescent="0.15">
      <c r="A28" s="25">
        <v>26</v>
      </c>
      <c r="B28" s="25">
        <v>37195</v>
      </c>
      <c r="C28" s="25">
        <v>140801</v>
      </c>
      <c r="D28" s="25">
        <v>23858</v>
      </c>
      <c r="E28" s="1">
        <f t="shared" si="0"/>
        <v>5.9016262888758488</v>
      </c>
      <c r="F28" s="18">
        <f t="shared" ref="F28:F91" si="4">$K$5*EXP(-B28/$K$6)</f>
        <v>102931.98426956925</v>
      </c>
      <c r="G28" s="18">
        <f t="shared" ref="G28:G91" si="5">$O$5*EXP(-B28/$O$6)</f>
        <v>15531.504499650875</v>
      </c>
      <c r="H28" s="1">
        <f t="shared" si="3"/>
        <v>6.6273028650819379</v>
      </c>
    </row>
    <row r="29" spans="1:8" x14ac:dyDescent="0.15">
      <c r="A29" s="25">
        <v>27</v>
      </c>
      <c r="B29" s="25">
        <v>39143</v>
      </c>
      <c r="C29" s="25">
        <v>129197</v>
      </c>
      <c r="D29" s="25">
        <v>25042</v>
      </c>
      <c r="E29" s="1">
        <f t="shared" si="0"/>
        <v>5.1592125229614245</v>
      </c>
      <c r="F29" s="18">
        <f t="shared" si="4"/>
        <v>98155.821190275397</v>
      </c>
      <c r="G29" s="18">
        <f t="shared" si="5"/>
        <v>14827.588851782164</v>
      </c>
      <c r="H29" s="1">
        <f t="shared" si="3"/>
        <v>6.6198100157381834</v>
      </c>
    </row>
    <row r="30" spans="1:8" x14ac:dyDescent="0.15">
      <c r="A30" s="25">
        <v>28</v>
      </c>
      <c r="B30" s="25">
        <v>40803</v>
      </c>
      <c r="C30" s="25">
        <v>123445</v>
      </c>
      <c r="D30" s="25">
        <v>24380</v>
      </c>
      <c r="E30" s="1">
        <f t="shared" si="0"/>
        <v>5.0633716160787534</v>
      </c>
      <c r="F30" s="18">
        <f t="shared" si="4"/>
        <v>94261.084157572288</v>
      </c>
      <c r="G30" s="18">
        <f t="shared" si="5"/>
        <v>14252.976292725758</v>
      </c>
      <c r="H30" s="1">
        <f t="shared" si="3"/>
        <v>6.6134316245007714</v>
      </c>
    </row>
    <row r="31" spans="1:8" x14ac:dyDescent="0.15">
      <c r="A31" s="25">
        <v>29</v>
      </c>
      <c r="B31" s="25">
        <v>41905</v>
      </c>
      <c r="C31" s="25">
        <v>125102</v>
      </c>
      <c r="D31" s="25">
        <v>23158</v>
      </c>
      <c r="E31" s="1">
        <f t="shared" si="0"/>
        <v>5.4021072631488041</v>
      </c>
      <c r="F31" s="18">
        <f t="shared" si="4"/>
        <v>91761.275620196757</v>
      </c>
      <c r="G31" s="18">
        <f t="shared" si="5"/>
        <v>13883.868856738272</v>
      </c>
      <c r="H31" s="1">
        <f t="shared" si="3"/>
        <v>6.609200689450633</v>
      </c>
    </row>
    <row r="32" spans="1:8" x14ac:dyDescent="0.15">
      <c r="A32" s="25">
        <v>30</v>
      </c>
      <c r="B32" s="25">
        <v>44117</v>
      </c>
      <c r="C32" s="25">
        <v>113684</v>
      </c>
      <c r="D32" s="25">
        <v>21974</v>
      </c>
      <c r="E32" s="1">
        <f t="shared" si="0"/>
        <v>5.1735687630836447</v>
      </c>
      <c r="F32" s="18">
        <f t="shared" si="4"/>
        <v>86941.819617067769</v>
      </c>
      <c r="G32" s="18">
        <f t="shared" si="5"/>
        <v>13171.57351248741</v>
      </c>
      <c r="H32" s="1">
        <f t="shared" si="3"/>
        <v>6.6007162724060207</v>
      </c>
    </row>
    <row r="33" spans="1:8" x14ac:dyDescent="0.15">
      <c r="A33" s="25">
        <v>31</v>
      </c>
      <c r="B33" s="25">
        <v>45770</v>
      </c>
      <c r="C33" s="25">
        <v>92333</v>
      </c>
      <c r="D33" s="25">
        <v>20343</v>
      </c>
      <c r="E33" s="1">
        <f t="shared" si="0"/>
        <v>4.5388094184731846</v>
      </c>
      <c r="F33" s="18">
        <f t="shared" si="4"/>
        <v>83506.300303238604</v>
      </c>
      <c r="G33" s="18">
        <f t="shared" si="5"/>
        <v>12663.246770374815</v>
      </c>
      <c r="H33" s="1">
        <f t="shared" si="3"/>
        <v>6.5943830849603611</v>
      </c>
    </row>
    <row r="34" spans="1:8" x14ac:dyDescent="0.15">
      <c r="A34" s="25">
        <v>32</v>
      </c>
      <c r="B34" s="25">
        <v>46855</v>
      </c>
      <c r="C34" s="25">
        <v>91299</v>
      </c>
      <c r="D34" s="25">
        <v>17039</v>
      </c>
      <c r="E34" s="1">
        <f t="shared" si="0"/>
        <v>5.3582369857385999</v>
      </c>
      <c r="F34" s="18">
        <f t="shared" si="4"/>
        <v>81325.422464159783</v>
      </c>
      <c r="G34" s="18">
        <f t="shared" si="5"/>
        <v>12340.302222404353</v>
      </c>
      <c r="H34" s="1">
        <f t="shared" si="3"/>
        <v>6.5902293962063556</v>
      </c>
    </row>
    <row r="35" spans="1:8" x14ac:dyDescent="0.15">
      <c r="A35" s="25">
        <v>33</v>
      </c>
      <c r="B35" s="25">
        <v>48511</v>
      </c>
      <c r="C35" s="25">
        <v>80871</v>
      </c>
      <c r="D35" s="25">
        <v>16177</v>
      </c>
      <c r="E35" s="1">
        <f t="shared" si="0"/>
        <v>4.9991345737775852</v>
      </c>
      <c r="F35" s="18">
        <f t="shared" si="4"/>
        <v>78106.120652661833</v>
      </c>
      <c r="G35" s="18">
        <f t="shared" si="5"/>
        <v>11863.209091376097</v>
      </c>
      <c r="H35" s="1">
        <f t="shared" si="3"/>
        <v>6.5838948003909588</v>
      </c>
    </row>
    <row r="36" spans="1:8" x14ac:dyDescent="0.15">
      <c r="A36" s="25">
        <v>34</v>
      </c>
      <c r="B36" s="25">
        <v>50165</v>
      </c>
      <c r="C36" s="25">
        <v>72223</v>
      </c>
      <c r="D36" s="25">
        <v>14976</v>
      </c>
      <c r="E36" s="1">
        <f t="shared" si="0"/>
        <v>4.822582799145299</v>
      </c>
      <c r="F36" s="18">
        <f t="shared" si="4"/>
        <v>75017.915608672512</v>
      </c>
      <c r="G36" s="18">
        <f t="shared" si="5"/>
        <v>11405.104127123996</v>
      </c>
      <c r="H36" s="1">
        <f t="shared" si="3"/>
        <v>6.5775739329080238</v>
      </c>
    </row>
    <row r="37" spans="1:8" x14ac:dyDescent="0.15">
      <c r="A37" s="25">
        <v>35</v>
      </c>
      <c r="B37" s="25">
        <v>51807</v>
      </c>
      <c r="C37" s="25">
        <v>72286</v>
      </c>
      <c r="D37" s="25">
        <v>12857</v>
      </c>
      <c r="E37" s="1">
        <f t="shared" si="0"/>
        <v>5.6223069145212721</v>
      </c>
      <c r="F37" s="18">
        <f t="shared" si="4"/>
        <v>72072.905226806877</v>
      </c>
      <c r="G37" s="18">
        <f t="shared" si="5"/>
        <v>10967.822377895205</v>
      </c>
      <c r="H37" s="1">
        <f t="shared" si="3"/>
        <v>6.5713049266793586</v>
      </c>
    </row>
    <row r="38" spans="1:8" x14ac:dyDescent="0.15">
      <c r="A38" s="25">
        <v>36</v>
      </c>
      <c r="B38" s="25">
        <v>52895</v>
      </c>
      <c r="C38" s="25">
        <v>66040</v>
      </c>
      <c r="D38" s="25">
        <v>11043</v>
      </c>
      <c r="E38" s="1">
        <f t="shared" si="0"/>
        <v>5.9802589875939507</v>
      </c>
      <c r="F38" s="18">
        <f t="shared" si="4"/>
        <v>70185.48995987016</v>
      </c>
      <c r="G38" s="18">
        <f t="shared" si="5"/>
        <v>10687.351993959239</v>
      </c>
      <c r="H38" s="1">
        <f t="shared" si="3"/>
        <v>6.5671543334158704</v>
      </c>
    </row>
    <row r="39" spans="1:8" x14ac:dyDescent="0.15">
      <c r="A39" s="25">
        <v>37</v>
      </c>
      <c r="B39" s="25">
        <v>53439</v>
      </c>
      <c r="C39" s="25">
        <v>67713</v>
      </c>
      <c r="D39" s="25">
        <v>10235</v>
      </c>
      <c r="E39" s="1">
        <f t="shared" si="0"/>
        <v>6.6158280410356616</v>
      </c>
      <c r="F39" s="18">
        <f t="shared" si="4"/>
        <v>69260.39909678117</v>
      </c>
      <c r="G39" s="18">
        <f t="shared" si="5"/>
        <v>10549.817958937303</v>
      </c>
      <c r="H39" s="1">
        <f t="shared" si="3"/>
        <v>6.5650800199928625</v>
      </c>
    </row>
    <row r="40" spans="1:8" x14ac:dyDescent="0.15">
      <c r="A40" s="25">
        <v>38</v>
      </c>
      <c r="B40" s="25">
        <v>55096</v>
      </c>
      <c r="C40" s="25">
        <v>60669</v>
      </c>
      <c r="D40" s="25">
        <v>9717</v>
      </c>
      <c r="E40" s="1">
        <f t="shared" si="0"/>
        <v>6.243593701759802</v>
      </c>
      <c r="F40" s="18">
        <f t="shared" si="4"/>
        <v>66517.074034805788</v>
      </c>
      <c r="G40" s="18">
        <f t="shared" si="5"/>
        <v>10141.705950877113</v>
      </c>
      <c r="H40" s="1">
        <f t="shared" si="3"/>
        <v>6.5587657892065989</v>
      </c>
    </row>
    <row r="41" spans="1:8" x14ac:dyDescent="0.15">
      <c r="A41" s="25">
        <v>39</v>
      </c>
      <c r="B41" s="25">
        <v>56774</v>
      </c>
      <c r="C41" s="25">
        <v>60644</v>
      </c>
      <c r="D41" s="25">
        <v>10728</v>
      </c>
      <c r="E41" s="1">
        <f t="shared" si="0"/>
        <v>5.6528709917971662</v>
      </c>
      <c r="F41" s="18">
        <f t="shared" si="4"/>
        <v>63849.697055633769</v>
      </c>
      <c r="G41" s="18">
        <f t="shared" si="5"/>
        <v>9744.5079857327764</v>
      </c>
      <c r="H41" s="1">
        <f t="shared" si="3"/>
        <v>6.5523777238540939</v>
      </c>
    </row>
    <row r="42" spans="1:8" x14ac:dyDescent="0.15">
      <c r="A42" s="25">
        <v>40</v>
      </c>
      <c r="B42" s="25">
        <v>58424</v>
      </c>
      <c r="C42" s="25">
        <v>55029</v>
      </c>
      <c r="D42" s="25">
        <v>9685</v>
      </c>
      <c r="E42" s="1">
        <f t="shared" si="0"/>
        <v>5.6818791946308727</v>
      </c>
      <c r="F42" s="18">
        <f t="shared" si="4"/>
        <v>61331.153981689371</v>
      </c>
      <c r="G42" s="18">
        <f t="shared" si="5"/>
        <v>9369.1101944848506</v>
      </c>
      <c r="H42" s="1">
        <f t="shared" si="3"/>
        <v>6.5461023201319701</v>
      </c>
    </row>
    <row r="43" spans="1:8" x14ac:dyDescent="0.15">
      <c r="A43" s="25">
        <v>41</v>
      </c>
      <c r="B43" s="25">
        <v>58954</v>
      </c>
      <c r="C43" s="25">
        <v>57977</v>
      </c>
      <c r="D43" s="25">
        <v>8117</v>
      </c>
      <c r="E43" s="1">
        <f t="shared" si="0"/>
        <v>7.1426635456449423</v>
      </c>
      <c r="F43" s="18">
        <f t="shared" si="4"/>
        <v>60543.438923468522</v>
      </c>
      <c r="G43" s="18">
        <f t="shared" si="5"/>
        <v>9251.6237891085748</v>
      </c>
      <c r="H43" s="1">
        <f t="shared" si="3"/>
        <v>6.5440878599865862</v>
      </c>
    </row>
    <row r="44" spans="1:8" x14ac:dyDescent="0.15">
      <c r="A44" s="25">
        <v>42</v>
      </c>
      <c r="B44" s="25">
        <v>60049</v>
      </c>
      <c r="C44" s="25">
        <v>45966</v>
      </c>
      <c r="D44" s="25">
        <v>7331</v>
      </c>
      <c r="E44" s="1">
        <f t="shared" si="0"/>
        <v>6.2700859364343202</v>
      </c>
      <c r="F44" s="18">
        <f t="shared" si="4"/>
        <v>58947.887392323712</v>
      </c>
      <c r="G44" s="18">
        <f t="shared" si="5"/>
        <v>9013.5378464613841</v>
      </c>
      <c r="H44" s="1">
        <f t="shared" si="3"/>
        <v>6.5399278725462953</v>
      </c>
    </row>
    <row r="45" spans="1:8" x14ac:dyDescent="0.15">
      <c r="A45" s="25">
        <v>43</v>
      </c>
      <c r="B45" s="25">
        <v>61706</v>
      </c>
      <c r="C45" s="25">
        <v>45940</v>
      </c>
      <c r="D45" s="25">
        <v>6960</v>
      </c>
      <c r="E45" s="1">
        <f t="shared" si="0"/>
        <v>6.6005747126436782</v>
      </c>
      <c r="F45" s="18">
        <f t="shared" si="4"/>
        <v>56613.02910471995</v>
      </c>
      <c r="G45" s="18">
        <f t="shared" si="5"/>
        <v>8664.8557133133309</v>
      </c>
      <c r="H45" s="1">
        <f t="shared" si="3"/>
        <v>6.5336378328534046</v>
      </c>
    </row>
    <row r="46" spans="1:8" x14ac:dyDescent="0.15">
      <c r="A46" s="25">
        <v>44</v>
      </c>
      <c r="B46" s="25">
        <v>63106</v>
      </c>
      <c r="C46" s="25">
        <v>51873</v>
      </c>
      <c r="D46" s="25">
        <v>7687</v>
      </c>
      <c r="E46" s="1">
        <f t="shared" si="0"/>
        <v>6.7481462208924157</v>
      </c>
      <c r="F46" s="18">
        <f t="shared" si="4"/>
        <v>54712.533425741902</v>
      </c>
      <c r="G46" s="18">
        <f t="shared" si="5"/>
        <v>8380.7879542701485</v>
      </c>
      <c r="H46" s="1">
        <f t="shared" si="3"/>
        <v>6.5283280909004473</v>
      </c>
    </row>
    <row r="47" spans="1:8" x14ac:dyDescent="0.15">
      <c r="A47" s="25">
        <v>45</v>
      </c>
      <c r="B47" s="25">
        <v>64784.000000000007</v>
      </c>
      <c r="C47" s="25">
        <v>45804</v>
      </c>
      <c r="D47" s="25">
        <v>8487</v>
      </c>
      <c r="E47" s="1">
        <f t="shared" si="0"/>
        <v>5.396960056557087</v>
      </c>
      <c r="F47" s="18">
        <f t="shared" si="4"/>
        <v>52518.526033660273</v>
      </c>
      <c r="G47" s="18">
        <f t="shared" si="5"/>
        <v>8052.556004155841</v>
      </c>
      <c r="H47" s="1">
        <f t="shared" si="3"/>
        <v>6.5219696710654365</v>
      </c>
    </row>
    <row r="48" spans="1:8" x14ac:dyDescent="0.15">
      <c r="A48" s="25">
        <v>46</v>
      </c>
      <c r="B48" s="25">
        <v>66153</v>
      </c>
      <c r="C48" s="25">
        <v>46704</v>
      </c>
      <c r="D48" s="25">
        <v>7473</v>
      </c>
      <c r="E48" s="1">
        <f t="shared" si="0"/>
        <v>6.2496989160979526</v>
      </c>
      <c r="F48" s="18">
        <f t="shared" si="4"/>
        <v>50793.873162853342</v>
      </c>
      <c r="G48" s="18">
        <f t="shared" si="5"/>
        <v>7794.3126397077558</v>
      </c>
      <c r="H48" s="1">
        <f t="shared" si="3"/>
        <v>6.516786727810528</v>
      </c>
    </row>
    <row r="49" spans="1:8" x14ac:dyDescent="0.15">
      <c r="A49" s="25">
        <v>47</v>
      </c>
      <c r="B49" s="25">
        <v>67248</v>
      </c>
      <c r="C49" s="25">
        <v>40678</v>
      </c>
      <c r="D49" s="25">
        <v>6751</v>
      </c>
      <c r="E49" s="1">
        <f t="shared" si="0"/>
        <v>6.0254777070063694</v>
      </c>
      <c r="F49" s="18">
        <f t="shared" si="4"/>
        <v>49455.260035835374</v>
      </c>
      <c r="G49" s="18">
        <f t="shared" si="5"/>
        <v>7593.7298755992142</v>
      </c>
      <c r="H49" s="1">
        <f t="shared" si="3"/>
        <v>6.5126440953277793</v>
      </c>
    </row>
    <row r="50" spans="1:8" x14ac:dyDescent="0.15">
      <c r="A50" s="25">
        <v>48</v>
      </c>
      <c r="B50" s="25">
        <v>68649</v>
      </c>
      <c r="C50" s="25">
        <v>38710</v>
      </c>
      <c r="D50" s="25">
        <v>7455</v>
      </c>
      <c r="E50" s="1">
        <f t="shared" si="0"/>
        <v>5.192488262910798</v>
      </c>
      <c r="F50" s="18">
        <f t="shared" si="4"/>
        <v>47793.884476961313</v>
      </c>
      <c r="G50" s="18">
        <f t="shared" si="5"/>
        <v>7344.6029248107498</v>
      </c>
      <c r="H50" s="1">
        <f t="shared" si="3"/>
        <v>6.5073476355691255</v>
      </c>
    </row>
    <row r="51" spans="1:8" x14ac:dyDescent="0.15">
      <c r="A51" s="25">
        <v>49</v>
      </c>
      <c r="B51" s="25">
        <v>70313</v>
      </c>
      <c r="C51" s="25">
        <v>38608</v>
      </c>
      <c r="D51" s="25">
        <v>7443</v>
      </c>
      <c r="E51" s="1">
        <f t="shared" si="0"/>
        <v>5.1871557167808682</v>
      </c>
      <c r="F51" s="18">
        <f t="shared" si="4"/>
        <v>45892.987409555142</v>
      </c>
      <c r="G51" s="18">
        <f t="shared" si="5"/>
        <v>7059.3056720542454</v>
      </c>
      <c r="H51" s="1">
        <f t="shared" si="3"/>
        <v>6.5010625040975683</v>
      </c>
    </row>
    <row r="52" spans="1:8" x14ac:dyDescent="0.15">
      <c r="A52" s="25">
        <v>50</v>
      </c>
      <c r="B52" s="25">
        <v>72517</v>
      </c>
      <c r="C52" s="25">
        <v>38095</v>
      </c>
      <c r="D52" s="25">
        <v>6716</v>
      </c>
      <c r="E52" s="1">
        <f t="shared" si="0"/>
        <v>5.6722751637879689</v>
      </c>
      <c r="F52" s="18">
        <f t="shared" si="4"/>
        <v>43491.096025989238</v>
      </c>
      <c r="G52" s="18">
        <f t="shared" si="5"/>
        <v>6698.4121746879291</v>
      </c>
      <c r="H52" s="1">
        <f t="shared" si="3"/>
        <v>6.4927470707661303</v>
      </c>
    </row>
    <row r="53" spans="1:8" x14ac:dyDescent="0.15">
      <c r="A53" s="25">
        <v>51</v>
      </c>
      <c r="B53" s="25">
        <v>73897</v>
      </c>
      <c r="C53" s="25">
        <v>34282</v>
      </c>
      <c r="D53" s="25">
        <v>6378</v>
      </c>
      <c r="E53" s="1">
        <f t="shared" si="0"/>
        <v>5.3750391972405147</v>
      </c>
      <c r="F53" s="18">
        <f t="shared" si="4"/>
        <v>42051.61075950315</v>
      </c>
      <c r="G53" s="18">
        <f t="shared" si="5"/>
        <v>6481.8979863191444</v>
      </c>
      <c r="H53" s="1">
        <f t="shared" si="3"/>
        <v>6.4875459083525113</v>
      </c>
    </row>
    <row r="54" spans="1:8" x14ac:dyDescent="0.15">
      <c r="A54" s="25">
        <v>52</v>
      </c>
      <c r="B54" s="25">
        <v>75266</v>
      </c>
      <c r="C54" s="25">
        <v>30838</v>
      </c>
      <c r="D54" s="25">
        <v>5616</v>
      </c>
      <c r="E54" s="1">
        <f t="shared" si="0"/>
        <v>5.491096866096866</v>
      </c>
      <c r="F54" s="18">
        <f t="shared" si="4"/>
        <v>40670.680320367232</v>
      </c>
      <c r="G54" s="18">
        <f t="shared" si="5"/>
        <v>6274.0252136079162</v>
      </c>
      <c r="H54" s="1">
        <f t="shared" si="3"/>
        <v>6.4823903213132468</v>
      </c>
    </row>
    <row r="55" spans="1:8" x14ac:dyDescent="0.15">
      <c r="A55" s="25">
        <v>53</v>
      </c>
      <c r="B55" s="25">
        <v>75806</v>
      </c>
      <c r="C55" s="25">
        <v>32478</v>
      </c>
      <c r="D55" s="25">
        <v>5076</v>
      </c>
      <c r="E55" s="1">
        <f t="shared" si="0"/>
        <v>6.3983451536643026</v>
      </c>
      <c r="F55" s="18">
        <f t="shared" si="4"/>
        <v>40138.529799955752</v>
      </c>
      <c r="G55" s="18">
        <f t="shared" si="5"/>
        <v>6193.8755272308754</v>
      </c>
      <c r="H55" s="1">
        <f t="shared" si="3"/>
        <v>6.4803578346852362</v>
      </c>
    </row>
    <row r="56" spans="1:8" x14ac:dyDescent="0.15">
      <c r="A56" s="25">
        <v>54</v>
      </c>
      <c r="B56" s="25">
        <v>77179</v>
      </c>
      <c r="C56" s="25">
        <v>29426</v>
      </c>
      <c r="D56" s="25">
        <v>4583</v>
      </c>
      <c r="E56" s="1">
        <f t="shared" si="0"/>
        <v>6.4206851407375085</v>
      </c>
      <c r="F56" s="18">
        <f t="shared" si="4"/>
        <v>38816.635743375438</v>
      </c>
      <c r="G56" s="18">
        <f t="shared" si="5"/>
        <v>5994.6686114262066</v>
      </c>
      <c r="H56" s="1">
        <f t="shared" si="3"/>
        <v>6.4751929188193236</v>
      </c>
    </row>
    <row r="57" spans="1:8" x14ac:dyDescent="0.15">
      <c r="A57" s="25">
        <v>55</v>
      </c>
      <c r="B57" s="25">
        <v>78270</v>
      </c>
      <c r="C57" s="25">
        <v>29602</v>
      </c>
      <c r="D57" s="25">
        <v>4037</v>
      </c>
      <c r="E57" s="1">
        <f t="shared" si="0"/>
        <v>7.3326727768144666</v>
      </c>
      <c r="F57" s="18">
        <f t="shared" si="4"/>
        <v>37797.356068993045</v>
      </c>
      <c r="G57" s="18">
        <f t="shared" si="5"/>
        <v>5840.9550473913932</v>
      </c>
      <c r="H57" s="1">
        <f t="shared" si="3"/>
        <v>6.4710917585084955</v>
      </c>
    </row>
    <row r="58" spans="1:8" x14ac:dyDescent="0.15">
      <c r="A58" s="25">
        <v>56</v>
      </c>
      <c r="B58" s="25">
        <v>80496</v>
      </c>
      <c r="C58" s="25">
        <v>25493</v>
      </c>
      <c r="D58" s="25">
        <v>4236</v>
      </c>
      <c r="E58" s="1">
        <f t="shared" si="0"/>
        <v>6.0181775259678947</v>
      </c>
      <c r="F58" s="18">
        <f t="shared" si="4"/>
        <v>35799.949113237395</v>
      </c>
      <c r="G58" s="18">
        <f t="shared" si="5"/>
        <v>5539.4450207535929</v>
      </c>
      <c r="H58" s="1">
        <f t="shared" si="3"/>
        <v>6.4627320930368448</v>
      </c>
    </row>
    <row r="59" spans="1:8" x14ac:dyDescent="0.15">
      <c r="A59" s="25">
        <v>57</v>
      </c>
      <c r="B59" s="25">
        <v>82160</v>
      </c>
      <c r="C59" s="25">
        <v>25037</v>
      </c>
      <c r="D59" s="25">
        <v>4229</v>
      </c>
      <c r="E59" s="1">
        <f t="shared" si="0"/>
        <v>5.9203121305273116</v>
      </c>
      <c r="F59" s="18">
        <f t="shared" si="4"/>
        <v>34376.084553422275</v>
      </c>
      <c r="G59" s="18">
        <f t="shared" si="5"/>
        <v>5324.2681810529739</v>
      </c>
      <c r="H59" s="1">
        <f t="shared" si="3"/>
        <v>6.456490053553944</v>
      </c>
    </row>
    <row r="60" spans="1:8" x14ac:dyDescent="0.15">
      <c r="A60" s="25">
        <v>58</v>
      </c>
      <c r="B60" s="25">
        <v>83258</v>
      </c>
      <c r="C60" s="25">
        <v>24569</v>
      </c>
      <c r="D60" s="25">
        <v>3918</v>
      </c>
      <c r="E60" s="1">
        <f t="shared" si="0"/>
        <v>6.270801429300664</v>
      </c>
      <c r="F60" s="18">
        <f t="shared" si="4"/>
        <v>33467.694100390807</v>
      </c>
      <c r="G60" s="18">
        <f t="shared" si="5"/>
        <v>5186.8802794603271</v>
      </c>
      <c r="H60" s="1">
        <f t="shared" si="3"/>
        <v>6.4523745097646596</v>
      </c>
    </row>
    <row r="61" spans="1:8" x14ac:dyDescent="0.15">
      <c r="A61" s="25">
        <v>59</v>
      </c>
      <c r="B61" s="25">
        <v>84072</v>
      </c>
      <c r="C61" s="25">
        <v>24576</v>
      </c>
      <c r="D61" s="25">
        <v>3452</v>
      </c>
      <c r="E61" s="1">
        <f t="shared" si="0"/>
        <v>7.1193511008111239</v>
      </c>
      <c r="F61" s="18">
        <f t="shared" si="4"/>
        <v>32809.790437279094</v>
      </c>
      <c r="G61" s="18">
        <f t="shared" si="5"/>
        <v>5087.3214882021439</v>
      </c>
      <c r="H61" s="1">
        <f t="shared" si="3"/>
        <v>6.4493251533969902</v>
      </c>
    </row>
    <row r="62" spans="1:8" x14ac:dyDescent="0.15">
      <c r="A62" s="25">
        <v>60</v>
      </c>
      <c r="B62" s="25">
        <v>86028</v>
      </c>
      <c r="C62" s="25">
        <v>20355</v>
      </c>
      <c r="D62" s="25">
        <v>3810</v>
      </c>
      <c r="E62" s="1">
        <f t="shared" si="0"/>
        <v>5.3425196850393704</v>
      </c>
      <c r="F62" s="18">
        <f t="shared" si="4"/>
        <v>31281.273967825167</v>
      </c>
      <c r="G62" s="18">
        <f t="shared" si="5"/>
        <v>4855.8299434802675</v>
      </c>
      <c r="H62" s="1">
        <f t="shared" si="3"/>
        <v>6.4420035981336845</v>
      </c>
    </row>
    <row r="63" spans="1:8" x14ac:dyDescent="0.15">
      <c r="A63" s="25">
        <v>61</v>
      </c>
      <c r="B63" s="25">
        <v>88797</v>
      </c>
      <c r="C63" s="25">
        <v>21553</v>
      </c>
      <c r="D63" s="25">
        <v>3705</v>
      </c>
      <c r="E63" s="1">
        <f t="shared" si="0"/>
        <v>5.8172739541160592</v>
      </c>
      <c r="F63" s="18">
        <f t="shared" si="4"/>
        <v>29238.404196628308</v>
      </c>
      <c r="G63" s="18">
        <f t="shared" si="5"/>
        <v>4546.016985745583</v>
      </c>
      <c r="H63" s="1">
        <f t="shared" si="3"/>
        <v>6.4316530906742697</v>
      </c>
    </row>
    <row r="64" spans="1:8" x14ac:dyDescent="0.15">
      <c r="A64" s="25">
        <v>62</v>
      </c>
      <c r="B64" s="25">
        <v>89327</v>
      </c>
      <c r="C64" s="25">
        <v>21976</v>
      </c>
      <c r="D64" s="25">
        <v>3105</v>
      </c>
      <c r="E64" s="1">
        <f t="shared" si="0"/>
        <v>7.0776167471819642</v>
      </c>
      <c r="F64" s="18">
        <f t="shared" si="4"/>
        <v>28862.876756350444</v>
      </c>
      <c r="G64" s="18">
        <f t="shared" si="5"/>
        <v>4489.0110179057392</v>
      </c>
      <c r="H64" s="1">
        <f t="shared" si="3"/>
        <v>6.4296738504811817</v>
      </c>
    </row>
    <row r="65" spans="1:8" x14ac:dyDescent="0.15">
      <c r="A65" s="25">
        <v>63</v>
      </c>
      <c r="B65" s="25">
        <v>90187</v>
      </c>
      <c r="C65" s="25">
        <v>22233</v>
      </c>
      <c r="D65" s="25">
        <v>3795</v>
      </c>
      <c r="E65" s="1">
        <f t="shared" si="0"/>
        <v>5.8584980237154154</v>
      </c>
      <c r="F65" s="18">
        <f t="shared" si="4"/>
        <v>28263.765643580289</v>
      </c>
      <c r="G65" s="18">
        <f t="shared" si="5"/>
        <v>4398.0278465143101</v>
      </c>
      <c r="H65" s="1">
        <f t="shared" si="3"/>
        <v>6.4264635491066633</v>
      </c>
    </row>
    <row r="66" spans="1:8" x14ac:dyDescent="0.15">
      <c r="A66" s="25">
        <v>64</v>
      </c>
      <c r="B66" s="25">
        <v>91595</v>
      </c>
      <c r="C66" s="25">
        <v>23458</v>
      </c>
      <c r="D66" s="25">
        <v>4407</v>
      </c>
      <c r="E66" s="1">
        <f t="shared" si="0"/>
        <v>5.3228953936918542</v>
      </c>
      <c r="F66" s="18">
        <f t="shared" si="4"/>
        <v>27309.623655196665</v>
      </c>
      <c r="G66" s="18">
        <f t="shared" si="5"/>
        <v>4253.0331648042165</v>
      </c>
      <c r="H66" s="1">
        <f t="shared" si="3"/>
        <v>6.4212110738275499</v>
      </c>
    </row>
    <row r="67" spans="1:8" x14ac:dyDescent="0.15">
      <c r="A67" s="25">
        <v>65</v>
      </c>
      <c r="B67" s="25">
        <v>93817</v>
      </c>
      <c r="C67" s="25">
        <v>20477</v>
      </c>
      <c r="D67" s="25">
        <v>4509</v>
      </c>
      <c r="E67" s="1">
        <f t="shared" si="0"/>
        <v>4.5413617210024393</v>
      </c>
      <c r="F67" s="18">
        <f t="shared" si="4"/>
        <v>25868.966171777724</v>
      </c>
      <c r="G67" s="18">
        <f t="shared" si="5"/>
        <v>4033.8758062792267</v>
      </c>
      <c r="H67" s="1">
        <f t="shared" si="3"/>
        <v>6.4129307430609233</v>
      </c>
    </row>
    <row r="68" spans="1:8" x14ac:dyDescent="0.15">
      <c r="A68" s="25">
        <v>66</v>
      </c>
      <c r="B68" s="25">
        <v>95179</v>
      </c>
      <c r="C68" s="25">
        <v>17613</v>
      </c>
      <c r="D68" s="25">
        <v>3776</v>
      </c>
      <c r="E68" s="1">
        <f t="shared" ref="E68:E131" si="6">C68/D68</f>
        <v>4.6644597457627119</v>
      </c>
      <c r="F68" s="18">
        <f t="shared" si="4"/>
        <v>25023.728651356967</v>
      </c>
      <c r="G68" s="18">
        <f t="shared" si="5"/>
        <v>3905.1612704384884</v>
      </c>
      <c r="H68" s="1">
        <f t="shared" si="3"/>
        <v>6.4078605000984235</v>
      </c>
    </row>
    <row r="69" spans="1:8" x14ac:dyDescent="0.15">
      <c r="A69" s="25">
        <v>67</v>
      </c>
      <c r="B69" s="25">
        <v>95986</v>
      </c>
      <c r="C69" s="25">
        <v>17403</v>
      </c>
      <c r="D69" s="25">
        <v>3164</v>
      </c>
      <c r="E69" s="1">
        <f t="shared" si="6"/>
        <v>5.50031605562579</v>
      </c>
      <c r="F69" s="18">
        <f t="shared" si="4"/>
        <v>24536.004100627517</v>
      </c>
      <c r="G69" s="18">
        <f t="shared" si="5"/>
        <v>3830.8426619687039</v>
      </c>
      <c r="H69" s="1">
        <f t="shared" ref="H69:H132" si="7">F69/G69</f>
        <v>6.4048582167606556</v>
      </c>
    </row>
    <row r="70" spans="1:8" x14ac:dyDescent="0.15">
      <c r="A70" s="25">
        <v>68</v>
      </c>
      <c r="B70" s="25">
        <v>98240</v>
      </c>
      <c r="C70" s="25">
        <v>18733</v>
      </c>
      <c r="D70" s="25">
        <v>4060</v>
      </c>
      <c r="E70" s="1">
        <f t="shared" si="6"/>
        <v>4.6140394088669954</v>
      </c>
      <c r="F70" s="18">
        <f t="shared" si="4"/>
        <v>23223.529892020473</v>
      </c>
      <c r="G70" s="18">
        <f t="shared" si="5"/>
        <v>3630.6733556761915</v>
      </c>
      <c r="H70" s="1">
        <f t="shared" si="7"/>
        <v>6.3964801062901531</v>
      </c>
    </row>
    <row r="71" spans="1:8" x14ac:dyDescent="0.15">
      <c r="A71" s="25">
        <v>69</v>
      </c>
      <c r="B71" s="25">
        <v>99325</v>
      </c>
      <c r="C71" s="25">
        <v>18322</v>
      </c>
      <c r="D71" s="25">
        <v>3401</v>
      </c>
      <c r="E71" s="1">
        <f t="shared" si="6"/>
        <v>5.3872390473390181</v>
      </c>
      <c r="F71" s="18">
        <f t="shared" si="4"/>
        <v>22617.016592990658</v>
      </c>
      <c r="G71" s="18">
        <f t="shared" si="5"/>
        <v>3538.0820805523217</v>
      </c>
      <c r="H71" s="1">
        <f t="shared" si="7"/>
        <v>6.3924510732266473</v>
      </c>
    </row>
    <row r="72" spans="1:8" x14ac:dyDescent="0.15">
      <c r="A72" s="25">
        <v>70</v>
      </c>
      <c r="B72" s="25">
        <v>100416</v>
      </c>
      <c r="C72" s="25">
        <v>16695</v>
      </c>
      <c r="D72" s="25">
        <v>2995</v>
      </c>
      <c r="E72" s="1">
        <f t="shared" si="6"/>
        <v>5.5742904841402341</v>
      </c>
      <c r="F72" s="18">
        <f t="shared" si="4"/>
        <v>22023.120062111131</v>
      </c>
      <c r="G72" s="18">
        <f t="shared" si="5"/>
        <v>3447.3596000113967</v>
      </c>
      <c r="H72" s="1">
        <f t="shared" si="7"/>
        <v>6.3884023187016306</v>
      </c>
    </row>
    <row r="73" spans="1:8" x14ac:dyDescent="0.15">
      <c r="A73" s="25">
        <v>71</v>
      </c>
      <c r="B73" s="25">
        <v>102894</v>
      </c>
      <c r="C73" s="25">
        <v>17049</v>
      </c>
      <c r="D73" s="25">
        <v>2635</v>
      </c>
      <c r="E73" s="1">
        <f t="shared" si="6"/>
        <v>6.470208728652751</v>
      </c>
      <c r="F73" s="18">
        <f t="shared" si="4"/>
        <v>20731.48976549974</v>
      </c>
      <c r="G73" s="18">
        <f t="shared" si="5"/>
        <v>3249.8492306494559</v>
      </c>
      <c r="H73" s="1">
        <f t="shared" si="7"/>
        <v>6.3792158633022868</v>
      </c>
    </row>
    <row r="74" spans="1:8" x14ac:dyDescent="0.15">
      <c r="A74" s="25">
        <v>72</v>
      </c>
      <c r="B74" s="25">
        <v>103989</v>
      </c>
      <c r="C74" s="25">
        <v>16940</v>
      </c>
      <c r="D74" s="25">
        <v>2380</v>
      </c>
      <c r="E74" s="1">
        <f t="shared" si="6"/>
        <v>7.117647058823529</v>
      </c>
      <c r="F74" s="18">
        <f t="shared" si="4"/>
        <v>20185.13559688257</v>
      </c>
      <c r="G74" s="18">
        <f t="shared" si="5"/>
        <v>3166.2159749985608</v>
      </c>
      <c r="H74" s="1">
        <f t="shared" si="7"/>
        <v>6.3751606827426688</v>
      </c>
    </row>
    <row r="75" spans="1:8" x14ac:dyDescent="0.15">
      <c r="A75" s="25">
        <v>73</v>
      </c>
      <c r="B75" s="25">
        <v>105952</v>
      </c>
      <c r="C75" s="25">
        <v>15598</v>
      </c>
      <c r="D75" s="25">
        <v>2763</v>
      </c>
      <c r="E75" s="1">
        <f t="shared" si="6"/>
        <v>5.6453130655085051</v>
      </c>
      <c r="F75" s="18">
        <f t="shared" si="4"/>
        <v>19241.481113141803</v>
      </c>
      <c r="G75" s="18">
        <f t="shared" si="5"/>
        <v>3021.6380375619947</v>
      </c>
      <c r="H75" s="1">
        <f t="shared" si="7"/>
        <v>6.3678974364072971</v>
      </c>
    </row>
    <row r="76" spans="1:8" x14ac:dyDescent="0.15">
      <c r="A76" s="25">
        <v>74</v>
      </c>
      <c r="B76" s="25">
        <v>107601</v>
      </c>
      <c r="C76" s="25">
        <v>15810</v>
      </c>
      <c r="D76" s="25">
        <v>2494</v>
      </c>
      <c r="E76" s="1">
        <f t="shared" si="6"/>
        <v>6.3392141138732958</v>
      </c>
      <c r="F76" s="18">
        <f t="shared" si="4"/>
        <v>18482.954167975044</v>
      </c>
      <c r="G76" s="18">
        <f t="shared" si="5"/>
        <v>2905.3015134557645</v>
      </c>
      <c r="H76" s="1">
        <f t="shared" si="7"/>
        <v>6.3618024092756391</v>
      </c>
    </row>
    <row r="77" spans="1:8" x14ac:dyDescent="0.15">
      <c r="A77" s="25">
        <v>75</v>
      </c>
      <c r="B77" s="25">
        <v>108135</v>
      </c>
      <c r="C77" s="25">
        <v>16561</v>
      </c>
      <c r="D77" s="25">
        <v>2143</v>
      </c>
      <c r="E77" s="1">
        <f t="shared" si="6"/>
        <v>7.7279514699020062</v>
      </c>
      <c r="F77" s="18">
        <f t="shared" si="4"/>
        <v>18243.78585170213</v>
      </c>
      <c r="G77" s="18">
        <f t="shared" si="5"/>
        <v>2868.596513311998</v>
      </c>
      <c r="H77" s="1">
        <f t="shared" si="7"/>
        <v>6.3598298913911693</v>
      </c>
    </row>
    <row r="78" spans="1:8" x14ac:dyDescent="0.15">
      <c r="A78" s="25">
        <v>76</v>
      </c>
      <c r="B78" s="25">
        <v>108675</v>
      </c>
      <c r="C78" s="25">
        <v>14309</v>
      </c>
      <c r="D78" s="25">
        <v>1937</v>
      </c>
      <c r="E78" s="1">
        <f t="shared" si="6"/>
        <v>7.3871966959215278</v>
      </c>
      <c r="F78" s="18">
        <f t="shared" si="4"/>
        <v>18005.077276906119</v>
      </c>
      <c r="G78" s="18">
        <f t="shared" si="5"/>
        <v>2831.9506435463563</v>
      </c>
      <c r="H78" s="1">
        <f t="shared" si="7"/>
        <v>6.3578358323219106</v>
      </c>
    </row>
    <row r="79" spans="1:8" x14ac:dyDescent="0.15">
      <c r="A79" s="25">
        <v>77</v>
      </c>
      <c r="B79" s="25">
        <v>109212</v>
      </c>
      <c r="C79" s="25">
        <v>14312</v>
      </c>
      <c r="D79" s="25">
        <v>1707</v>
      </c>
      <c r="E79" s="1">
        <f t="shared" si="6"/>
        <v>8.3842999414176926</v>
      </c>
      <c r="F79" s="18">
        <f t="shared" si="4"/>
        <v>17770.792309438006</v>
      </c>
      <c r="G79" s="18">
        <f t="shared" si="5"/>
        <v>2795.9726242073398</v>
      </c>
      <c r="H79" s="1">
        <f t="shared" si="7"/>
        <v>6.3558534713751129</v>
      </c>
    </row>
    <row r="80" spans="1:8" x14ac:dyDescent="0.15">
      <c r="A80" s="25">
        <v>78</v>
      </c>
      <c r="B80" s="25">
        <v>109742</v>
      </c>
      <c r="C80" s="25">
        <v>14320</v>
      </c>
      <c r="D80" s="25">
        <v>1431</v>
      </c>
      <c r="E80" s="1">
        <f t="shared" si="6"/>
        <v>10.006988120195667</v>
      </c>
      <c r="F80" s="18">
        <f t="shared" si="4"/>
        <v>17542.550709698364</v>
      </c>
      <c r="G80" s="18">
        <f t="shared" si="5"/>
        <v>2760.9117949151441</v>
      </c>
      <c r="H80" s="1">
        <f t="shared" si="7"/>
        <v>6.3538975573240029</v>
      </c>
    </row>
    <row r="81" spans="1:8" x14ac:dyDescent="0.15">
      <c r="A81" s="25">
        <v>79</v>
      </c>
      <c r="B81" s="25">
        <v>110631</v>
      </c>
      <c r="C81" s="25">
        <v>13901</v>
      </c>
      <c r="D81" s="25">
        <v>2138</v>
      </c>
      <c r="E81" s="1">
        <f t="shared" si="6"/>
        <v>6.5018709073900842</v>
      </c>
      <c r="F81" s="18">
        <f t="shared" si="4"/>
        <v>17166.27103082075</v>
      </c>
      <c r="G81" s="18">
        <f t="shared" si="5"/>
        <v>2703.0866370999424</v>
      </c>
      <c r="H81" s="1">
        <f t="shared" si="7"/>
        <v>6.3506181397270742</v>
      </c>
    </row>
    <row r="82" spans="1:8" x14ac:dyDescent="0.15">
      <c r="A82" s="25">
        <v>80</v>
      </c>
      <c r="B82" s="25">
        <v>112010</v>
      </c>
      <c r="C82" s="25">
        <v>14440</v>
      </c>
      <c r="D82" s="25">
        <v>2030</v>
      </c>
      <c r="E82" s="1">
        <f t="shared" si="6"/>
        <v>7.1133004926108372</v>
      </c>
      <c r="F82" s="18">
        <f t="shared" si="4"/>
        <v>16598.499930491424</v>
      </c>
      <c r="G82" s="18">
        <f t="shared" si="5"/>
        <v>2615.776477722115</v>
      </c>
      <c r="H82" s="1">
        <f t="shared" si="7"/>
        <v>6.3455345178980362</v>
      </c>
    </row>
    <row r="83" spans="1:8" x14ac:dyDescent="0.15">
      <c r="A83" s="25">
        <v>81</v>
      </c>
      <c r="B83" s="25">
        <v>112607</v>
      </c>
      <c r="C83" s="25">
        <v>14451</v>
      </c>
      <c r="D83" s="25">
        <v>2745</v>
      </c>
      <c r="E83" s="1">
        <f t="shared" si="6"/>
        <v>5.2644808743169396</v>
      </c>
      <c r="F83" s="18">
        <f t="shared" si="4"/>
        <v>16358.560691897168</v>
      </c>
      <c r="G83" s="18">
        <f t="shared" si="5"/>
        <v>2578.8580893619105</v>
      </c>
      <c r="H83" s="1">
        <f t="shared" si="7"/>
        <v>6.3433349665024741</v>
      </c>
    </row>
    <row r="84" spans="1:8" x14ac:dyDescent="0.15">
      <c r="A84" s="25">
        <v>82</v>
      </c>
      <c r="B84" s="25">
        <v>113983</v>
      </c>
      <c r="C84" s="25">
        <v>14440</v>
      </c>
      <c r="D84" s="25">
        <v>2542</v>
      </c>
      <c r="E84" s="1">
        <f t="shared" si="6"/>
        <v>5.6805664830841858</v>
      </c>
      <c r="F84" s="18">
        <f t="shared" si="4"/>
        <v>15818.661875815043</v>
      </c>
      <c r="G84" s="18">
        <f t="shared" si="5"/>
        <v>2495.7387939528344</v>
      </c>
      <c r="H84" s="1">
        <f t="shared" si="7"/>
        <v>6.3382682170680686</v>
      </c>
    </row>
    <row r="85" spans="1:8" x14ac:dyDescent="0.15">
      <c r="A85" s="25">
        <v>83</v>
      </c>
      <c r="B85" s="25">
        <v>115359</v>
      </c>
      <c r="C85" s="25">
        <v>14105</v>
      </c>
      <c r="D85" s="25">
        <v>2354</v>
      </c>
      <c r="E85" s="1">
        <f t="shared" si="6"/>
        <v>5.991928632115548</v>
      </c>
      <c r="F85" s="18">
        <f t="shared" si="4"/>
        <v>15296.581909269677</v>
      </c>
      <c r="G85" s="18">
        <f t="shared" si="5"/>
        <v>2415.2985204324773</v>
      </c>
      <c r="H85" s="1">
        <f t="shared" si="7"/>
        <v>6.333205514708264</v>
      </c>
    </row>
    <row r="86" spans="1:8" x14ac:dyDescent="0.15">
      <c r="A86" s="25">
        <v>84</v>
      </c>
      <c r="B86" s="25">
        <v>117012</v>
      </c>
      <c r="C86" s="25">
        <v>13600</v>
      </c>
      <c r="D86" s="25">
        <v>2179</v>
      </c>
      <c r="E86" s="1">
        <f t="shared" si="6"/>
        <v>6.2413951353832031</v>
      </c>
      <c r="F86" s="18">
        <f t="shared" si="4"/>
        <v>14692.135133065456</v>
      </c>
      <c r="G86" s="18">
        <f t="shared" si="5"/>
        <v>2322.0856004304119</v>
      </c>
      <c r="H86" s="1">
        <f t="shared" si="7"/>
        <v>6.3271289957364987</v>
      </c>
    </row>
    <row r="87" spans="1:8" x14ac:dyDescent="0.15">
      <c r="A87" s="25">
        <v>85</v>
      </c>
      <c r="B87" s="25">
        <v>118381</v>
      </c>
      <c r="C87" s="25">
        <v>13654</v>
      </c>
      <c r="D87" s="25">
        <v>1919</v>
      </c>
      <c r="E87" s="1">
        <f t="shared" si="6"/>
        <v>7.1151641479937471</v>
      </c>
      <c r="F87" s="18">
        <f t="shared" si="4"/>
        <v>14209.66094825523</v>
      </c>
      <c r="G87" s="18">
        <f t="shared" si="5"/>
        <v>2247.6169226985066</v>
      </c>
      <c r="H87" s="1">
        <f t="shared" si="7"/>
        <v>6.3221008903932789</v>
      </c>
    </row>
    <row r="88" spans="1:8" x14ac:dyDescent="0.15">
      <c r="A88" s="25">
        <v>86</v>
      </c>
      <c r="B88" s="25">
        <v>120344</v>
      </c>
      <c r="C88" s="25">
        <v>13612</v>
      </c>
      <c r="D88" s="25">
        <v>2227</v>
      </c>
      <c r="E88" s="1">
        <f t="shared" si="6"/>
        <v>6.1122586439155819</v>
      </c>
      <c r="F88" s="18">
        <f t="shared" si="4"/>
        <v>13545.359725115166</v>
      </c>
      <c r="G88" s="18">
        <f t="shared" si="5"/>
        <v>2144.9846887014501</v>
      </c>
      <c r="H88" s="1">
        <f t="shared" si="7"/>
        <v>6.314898095293807</v>
      </c>
    </row>
    <row r="89" spans="1:8" x14ac:dyDescent="0.15">
      <c r="A89" s="25">
        <v>87</v>
      </c>
      <c r="B89" s="25">
        <v>121730</v>
      </c>
      <c r="C89" s="25">
        <v>12770</v>
      </c>
      <c r="D89" s="25">
        <v>2224</v>
      </c>
      <c r="E89" s="1">
        <f t="shared" si="6"/>
        <v>5.7419064748201443</v>
      </c>
      <c r="F89" s="18">
        <f t="shared" si="4"/>
        <v>13095.1136252167</v>
      </c>
      <c r="G89" s="18">
        <f t="shared" si="5"/>
        <v>2075.3553960467293</v>
      </c>
      <c r="H89" s="1">
        <f t="shared" si="7"/>
        <v>6.3098174173739672</v>
      </c>
    </row>
    <row r="90" spans="1:8" x14ac:dyDescent="0.15">
      <c r="A90" s="25">
        <v>88</v>
      </c>
      <c r="B90" s="25">
        <v>123380</v>
      </c>
      <c r="C90" s="25">
        <v>12319</v>
      </c>
      <c r="D90" s="25">
        <v>2008</v>
      </c>
      <c r="E90" s="1">
        <f t="shared" si="6"/>
        <v>6.1349601593625502</v>
      </c>
      <c r="F90" s="18">
        <f t="shared" si="4"/>
        <v>12578.578555448592</v>
      </c>
      <c r="G90" s="18">
        <f t="shared" si="5"/>
        <v>1995.4043269038766</v>
      </c>
      <c r="H90" s="1">
        <f t="shared" si="7"/>
        <v>6.3037743207492465</v>
      </c>
    </row>
    <row r="91" spans="1:8" x14ac:dyDescent="0.15">
      <c r="A91" s="25">
        <v>89</v>
      </c>
      <c r="B91" s="25">
        <v>125307</v>
      </c>
      <c r="C91" s="25">
        <v>11406</v>
      </c>
      <c r="D91" s="25">
        <v>1812</v>
      </c>
      <c r="E91" s="1">
        <f t="shared" si="6"/>
        <v>6.2947019867549665</v>
      </c>
      <c r="F91" s="18">
        <f t="shared" si="4"/>
        <v>12001.063279353995</v>
      </c>
      <c r="G91" s="18">
        <f t="shared" si="5"/>
        <v>1905.9217456708886</v>
      </c>
      <c r="H91" s="1">
        <f t="shared" si="7"/>
        <v>6.2967240426387994</v>
      </c>
    </row>
    <row r="92" spans="1:8" x14ac:dyDescent="0.15">
      <c r="A92" s="25">
        <v>90</v>
      </c>
      <c r="B92" s="25">
        <v>126427</v>
      </c>
      <c r="C92" s="25">
        <v>11768</v>
      </c>
      <c r="D92" s="25">
        <v>1952</v>
      </c>
      <c r="E92" s="1">
        <f t="shared" si="6"/>
        <v>6.028688524590164</v>
      </c>
      <c r="F92" s="18">
        <f t="shared" ref="F92:F152" si="8">$K$5*EXP(-B92/$K$6)</f>
        <v>11677.666591359801</v>
      </c>
      <c r="G92" s="18">
        <f t="shared" ref="G92:G152" si="9">$O$5*EXP(-B92/$O$6)</f>
        <v>1855.7688431420129</v>
      </c>
      <c r="H92" s="1">
        <f t="shared" si="7"/>
        <v>6.2926299439257081</v>
      </c>
    </row>
    <row r="93" spans="1:8" x14ac:dyDescent="0.15">
      <c r="A93" s="25">
        <v>91</v>
      </c>
      <c r="B93" s="25">
        <v>128086.99999999999</v>
      </c>
      <c r="C93" s="25">
        <v>11143</v>
      </c>
      <c r="D93" s="25">
        <v>1901</v>
      </c>
      <c r="E93" s="1">
        <f t="shared" si="6"/>
        <v>5.8616517622304052</v>
      </c>
      <c r="F93" s="18">
        <f t="shared" si="8"/>
        <v>11214.307006799223</v>
      </c>
      <c r="G93" s="18">
        <f t="shared" si="9"/>
        <v>1783.8523572835045</v>
      </c>
      <c r="H93" s="1">
        <f t="shared" si="7"/>
        <v>6.2865668007842608</v>
      </c>
    </row>
    <row r="94" spans="1:8" x14ac:dyDescent="0.15">
      <c r="A94" s="25">
        <v>92</v>
      </c>
      <c r="B94" s="25">
        <v>128322</v>
      </c>
      <c r="C94" s="25">
        <v>11579</v>
      </c>
      <c r="D94" s="25">
        <v>1405</v>
      </c>
      <c r="E94" s="1">
        <f t="shared" si="6"/>
        <v>8.2412811387900362</v>
      </c>
      <c r="F94" s="18">
        <f t="shared" si="8"/>
        <v>11150.213738667821</v>
      </c>
      <c r="G94" s="18">
        <f t="shared" si="9"/>
        <v>1773.8991498672217</v>
      </c>
      <c r="H94" s="1">
        <f t="shared" si="7"/>
        <v>6.2857089364423144</v>
      </c>
    </row>
    <row r="95" spans="1:8" x14ac:dyDescent="0.15">
      <c r="A95" s="25">
        <v>93</v>
      </c>
      <c r="B95" s="25">
        <v>129172</v>
      </c>
      <c r="C95" s="25">
        <v>11298</v>
      </c>
      <c r="D95" s="25">
        <v>1592</v>
      </c>
      <c r="E95" s="1">
        <f t="shared" si="6"/>
        <v>7.0967336683417086</v>
      </c>
      <c r="F95" s="18">
        <f t="shared" si="8"/>
        <v>10921.430498763979</v>
      </c>
      <c r="G95" s="18">
        <f t="shared" si="9"/>
        <v>1738.3596488482005</v>
      </c>
      <c r="H95" s="1">
        <f t="shared" si="7"/>
        <v>6.2826070002259211</v>
      </c>
    </row>
    <row r="96" spans="1:8" x14ac:dyDescent="0.15">
      <c r="A96" s="25">
        <v>94</v>
      </c>
      <c r="B96" s="25">
        <v>131138</v>
      </c>
      <c r="C96" s="25">
        <v>7740</v>
      </c>
      <c r="D96" s="25">
        <v>1895</v>
      </c>
      <c r="E96" s="1">
        <f t="shared" si="6"/>
        <v>4.0844327176781006</v>
      </c>
      <c r="F96" s="18">
        <f t="shared" si="8"/>
        <v>10410.092208581309</v>
      </c>
      <c r="G96" s="18">
        <f t="shared" si="9"/>
        <v>1658.8629772552788</v>
      </c>
      <c r="H96" s="1">
        <f t="shared" si="7"/>
        <v>6.2754382678463516</v>
      </c>
    </row>
    <row r="97" spans="1:8" x14ac:dyDescent="0.15">
      <c r="A97" s="25">
        <v>95</v>
      </c>
      <c r="B97" s="25">
        <v>131934</v>
      </c>
      <c r="C97" s="25">
        <v>10202</v>
      </c>
      <c r="D97" s="25">
        <v>1472</v>
      </c>
      <c r="E97" s="1">
        <f t="shared" si="6"/>
        <v>6.9307065217391308</v>
      </c>
      <c r="F97" s="18">
        <f t="shared" si="8"/>
        <v>10209.933369323102</v>
      </c>
      <c r="G97" s="18">
        <f t="shared" si="9"/>
        <v>1627.7196266844919</v>
      </c>
      <c r="H97" s="1">
        <f t="shared" si="7"/>
        <v>6.272538096821842</v>
      </c>
    </row>
    <row r="98" spans="1:8" x14ac:dyDescent="0.15">
      <c r="A98" s="25">
        <v>96</v>
      </c>
      <c r="B98" s="25">
        <v>132506</v>
      </c>
      <c r="C98" s="25">
        <v>9999</v>
      </c>
      <c r="D98" s="25">
        <v>1669</v>
      </c>
      <c r="E98" s="1">
        <f t="shared" si="6"/>
        <v>5.9910125823846618</v>
      </c>
      <c r="F98" s="18">
        <f t="shared" si="8"/>
        <v>10068.481356029997</v>
      </c>
      <c r="G98" s="18">
        <f t="shared" si="9"/>
        <v>1605.7019060875409</v>
      </c>
      <c r="H98" s="1">
        <f t="shared" si="7"/>
        <v>6.2704548819792434</v>
      </c>
    </row>
    <row r="99" spans="1:8" x14ac:dyDescent="0.15">
      <c r="A99" s="25">
        <v>97</v>
      </c>
      <c r="B99" s="25">
        <v>133655</v>
      </c>
      <c r="C99" s="25">
        <v>10509</v>
      </c>
      <c r="D99" s="25">
        <v>2198</v>
      </c>
      <c r="E99" s="1">
        <f t="shared" si="6"/>
        <v>4.7811646951774343</v>
      </c>
      <c r="F99" s="18">
        <f t="shared" si="8"/>
        <v>9790.235352818645</v>
      </c>
      <c r="G99" s="18">
        <f t="shared" si="9"/>
        <v>1562.369911920304</v>
      </c>
      <c r="H99" s="1">
        <f t="shared" si="7"/>
        <v>6.2662723328981018</v>
      </c>
    </row>
    <row r="100" spans="1:8" x14ac:dyDescent="0.15">
      <c r="A100" s="25">
        <v>98</v>
      </c>
      <c r="B100" s="25">
        <v>134736</v>
      </c>
      <c r="C100" s="25">
        <v>10538</v>
      </c>
      <c r="D100" s="25">
        <v>1796</v>
      </c>
      <c r="E100" s="1">
        <f t="shared" si="6"/>
        <v>5.8674832962138082</v>
      </c>
      <c r="F100" s="18">
        <f t="shared" si="8"/>
        <v>9535.4806110772097</v>
      </c>
      <c r="G100" s="18">
        <f t="shared" si="9"/>
        <v>1522.6705705875793</v>
      </c>
      <c r="H100" s="1">
        <f t="shared" si="7"/>
        <v>6.2623398621263089</v>
      </c>
    </row>
    <row r="101" spans="1:8" x14ac:dyDescent="0.15">
      <c r="A101" s="25">
        <v>99</v>
      </c>
      <c r="B101" s="25">
        <v>136112</v>
      </c>
      <c r="C101" s="25">
        <v>9712</v>
      </c>
      <c r="D101" s="25">
        <v>1663</v>
      </c>
      <c r="E101" s="1">
        <f t="shared" si="6"/>
        <v>5.8400481058328326</v>
      </c>
      <c r="F101" s="18">
        <f t="shared" si="8"/>
        <v>9220.7710966121213</v>
      </c>
      <c r="G101" s="18">
        <f t="shared" si="9"/>
        <v>1473.5933043783746</v>
      </c>
      <c r="H101" s="1">
        <f t="shared" si="7"/>
        <v>6.2573378076672528</v>
      </c>
    </row>
    <row r="102" spans="1:8" x14ac:dyDescent="0.15">
      <c r="A102" s="25">
        <v>100</v>
      </c>
      <c r="B102" s="25">
        <v>138067</v>
      </c>
      <c r="C102" s="25">
        <v>8416</v>
      </c>
      <c r="D102" s="25">
        <v>1835</v>
      </c>
      <c r="E102" s="1">
        <f t="shared" si="6"/>
        <v>4.5863760217983653</v>
      </c>
      <c r="F102" s="18">
        <f t="shared" si="8"/>
        <v>8791.4155552165012</v>
      </c>
      <c r="G102" s="18">
        <f t="shared" si="9"/>
        <v>1406.5729637930722</v>
      </c>
      <c r="H102" s="1">
        <f t="shared" si="7"/>
        <v>6.2502378344518279</v>
      </c>
    </row>
    <row r="103" spans="1:8" x14ac:dyDescent="0.15">
      <c r="A103" s="25">
        <v>101</v>
      </c>
      <c r="B103" s="25">
        <v>140271</v>
      </c>
      <c r="C103" s="25">
        <v>9192</v>
      </c>
      <c r="D103" s="25">
        <v>1656</v>
      </c>
      <c r="E103" s="1">
        <f t="shared" si="6"/>
        <v>5.5507246376811592</v>
      </c>
      <c r="F103" s="18">
        <f t="shared" si="8"/>
        <v>8331.3011354908977</v>
      </c>
      <c r="G103" s="18">
        <f t="shared" si="9"/>
        <v>1334.6646119258737</v>
      </c>
      <c r="H103" s="1">
        <f t="shared" si="7"/>
        <v>6.2422432280339892</v>
      </c>
    </row>
    <row r="104" spans="1:8" x14ac:dyDescent="0.15">
      <c r="A104" s="25">
        <v>102</v>
      </c>
      <c r="B104" s="25">
        <v>141008</v>
      </c>
      <c r="C104" s="25">
        <v>8456</v>
      </c>
      <c r="D104" s="25">
        <v>839</v>
      </c>
      <c r="E104" s="1">
        <f t="shared" si="6"/>
        <v>10.078665077473183</v>
      </c>
      <c r="F104" s="18">
        <f t="shared" si="8"/>
        <v>8182.8789041000073</v>
      </c>
      <c r="G104" s="18">
        <f t="shared" si="9"/>
        <v>1311.4487133463592</v>
      </c>
      <c r="H104" s="1">
        <f t="shared" si="7"/>
        <v>6.2395721775654938</v>
      </c>
    </row>
    <row r="105" spans="1:8" x14ac:dyDescent="0.15">
      <c r="A105" s="25">
        <v>103</v>
      </c>
      <c r="B105" s="25">
        <v>141085</v>
      </c>
      <c r="C105" s="25">
        <v>8125</v>
      </c>
      <c r="D105" s="25">
        <v>1459</v>
      </c>
      <c r="E105" s="1">
        <f t="shared" si="6"/>
        <v>5.5688827964359149</v>
      </c>
      <c r="F105" s="18">
        <f t="shared" si="8"/>
        <v>8167.5254801056017</v>
      </c>
      <c r="G105" s="18">
        <f t="shared" si="9"/>
        <v>1309.0465933213964</v>
      </c>
      <c r="H105" s="1">
        <f t="shared" si="7"/>
        <v>6.2392931785433516</v>
      </c>
    </row>
    <row r="106" spans="1:8" x14ac:dyDescent="0.15">
      <c r="A106" s="25">
        <v>104</v>
      </c>
      <c r="B106" s="25">
        <v>141594</v>
      </c>
      <c r="C106" s="25">
        <v>8341</v>
      </c>
      <c r="D106" s="25">
        <v>1051</v>
      </c>
      <c r="E106" s="1">
        <f t="shared" si="6"/>
        <v>7.9362511893434826</v>
      </c>
      <c r="F106" s="18">
        <f t="shared" si="8"/>
        <v>8066.7554451935403</v>
      </c>
      <c r="G106" s="18">
        <f t="shared" si="9"/>
        <v>1293.2779388550114</v>
      </c>
      <c r="H106" s="1">
        <f t="shared" si="7"/>
        <v>6.2374492000809578</v>
      </c>
    </row>
    <row r="107" spans="1:8" x14ac:dyDescent="0.15">
      <c r="A107" s="25">
        <v>105</v>
      </c>
      <c r="B107" s="25">
        <v>143304</v>
      </c>
      <c r="C107" s="25">
        <v>8489</v>
      </c>
      <c r="D107" s="25">
        <v>1456</v>
      </c>
      <c r="E107" s="1">
        <f t="shared" si="6"/>
        <v>5.8303571428571432</v>
      </c>
      <c r="F107" s="18">
        <f t="shared" si="8"/>
        <v>7737.2322480784733</v>
      </c>
      <c r="G107" s="18">
        <f t="shared" si="9"/>
        <v>1241.6805540284556</v>
      </c>
      <c r="H107" s="1">
        <f t="shared" si="7"/>
        <v>6.2312582918175901</v>
      </c>
    </row>
    <row r="108" spans="1:8" x14ac:dyDescent="0.15">
      <c r="A108" s="25">
        <v>106</v>
      </c>
      <c r="B108" s="25">
        <v>143602</v>
      </c>
      <c r="C108" s="25">
        <v>10485</v>
      </c>
      <c r="D108" s="25">
        <v>1693</v>
      </c>
      <c r="E108" s="1">
        <f t="shared" si="6"/>
        <v>6.1931482575310097</v>
      </c>
      <c r="F108" s="18">
        <f t="shared" si="8"/>
        <v>7681.1996568543536</v>
      </c>
      <c r="G108" s="18">
        <f t="shared" si="9"/>
        <v>1232.9017156625537</v>
      </c>
      <c r="H108" s="1">
        <f t="shared" si="7"/>
        <v>6.2301800372842573</v>
      </c>
    </row>
    <row r="109" spans="1:8" x14ac:dyDescent="0.15">
      <c r="A109" s="25">
        <v>107</v>
      </c>
      <c r="B109" s="25">
        <v>145551</v>
      </c>
      <c r="C109" s="25">
        <v>11238</v>
      </c>
      <c r="D109" s="25">
        <v>1777</v>
      </c>
      <c r="E109" s="1">
        <f t="shared" si="6"/>
        <v>6.324141812042769</v>
      </c>
      <c r="F109" s="18">
        <f t="shared" si="8"/>
        <v>7324.6044607631038</v>
      </c>
      <c r="G109" s="18">
        <f t="shared" si="9"/>
        <v>1176.9963739924667</v>
      </c>
      <c r="H109" s="1">
        <f t="shared" si="7"/>
        <v>6.2231325623522986</v>
      </c>
    </row>
    <row r="110" spans="1:8" x14ac:dyDescent="0.15">
      <c r="A110" s="25">
        <v>108</v>
      </c>
      <c r="B110" s="25">
        <v>146344</v>
      </c>
      <c r="C110" s="25">
        <v>9589</v>
      </c>
      <c r="D110" s="25">
        <v>1346</v>
      </c>
      <c r="E110" s="1">
        <f t="shared" si="6"/>
        <v>7.1240713224368495</v>
      </c>
      <c r="F110" s="18">
        <f t="shared" si="8"/>
        <v>7184.2971399768221</v>
      </c>
      <c r="G110" s="18">
        <f t="shared" si="9"/>
        <v>1154.9820412740082</v>
      </c>
      <c r="H110" s="1">
        <f t="shared" si="7"/>
        <v>6.2202674009131345</v>
      </c>
    </row>
    <row r="111" spans="1:8" x14ac:dyDescent="0.15">
      <c r="A111" s="25">
        <v>109</v>
      </c>
      <c r="B111" s="25">
        <v>147983</v>
      </c>
      <c r="C111" s="25">
        <v>10670</v>
      </c>
      <c r="D111" s="25">
        <v>1127</v>
      </c>
      <c r="E111" s="1">
        <f t="shared" si="6"/>
        <v>9.4676131322094061</v>
      </c>
      <c r="F111" s="18">
        <f t="shared" si="8"/>
        <v>6902.765177895104</v>
      </c>
      <c r="G111" s="18">
        <f t="shared" si="9"/>
        <v>1110.7783498281797</v>
      </c>
      <c r="H111" s="1">
        <f t="shared" si="7"/>
        <v>6.2143497656061228</v>
      </c>
    </row>
    <row r="112" spans="1:8" x14ac:dyDescent="0.15">
      <c r="A112" s="25">
        <v>110</v>
      </c>
      <c r="B112" s="25">
        <v>148794</v>
      </c>
      <c r="C112" s="25">
        <v>8203</v>
      </c>
      <c r="D112" s="25">
        <v>968</v>
      </c>
      <c r="E112" s="1">
        <f t="shared" si="6"/>
        <v>8.4741735537190088</v>
      </c>
      <c r="F112" s="18">
        <f t="shared" si="8"/>
        <v>6767.5666698984824</v>
      </c>
      <c r="G112" s="18">
        <f t="shared" si="9"/>
        <v>1089.5355035010211</v>
      </c>
      <c r="H112" s="1">
        <f t="shared" si="7"/>
        <v>6.2114237196972075</v>
      </c>
    </row>
    <row r="113" spans="1:8" x14ac:dyDescent="0.15">
      <c r="A113" s="25">
        <v>111</v>
      </c>
      <c r="B113" s="25">
        <v>150493</v>
      </c>
      <c r="C113" s="25">
        <v>7023</v>
      </c>
      <c r="D113" s="25">
        <v>1243</v>
      </c>
      <c r="E113" s="1">
        <f t="shared" si="6"/>
        <v>5.6500402252614643</v>
      </c>
      <c r="F113" s="18">
        <f t="shared" si="8"/>
        <v>6492.8564804591078</v>
      </c>
      <c r="G113" s="18">
        <f t="shared" si="9"/>
        <v>1046.3407536364518</v>
      </c>
      <c r="H113" s="1">
        <f t="shared" si="7"/>
        <v>6.205298281552964</v>
      </c>
    </row>
    <row r="114" spans="1:8" x14ac:dyDescent="0.15">
      <c r="A114" s="25">
        <v>112</v>
      </c>
      <c r="B114" s="25">
        <v>151862</v>
      </c>
      <c r="C114" s="25">
        <v>7174</v>
      </c>
      <c r="D114" s="25">
        <v>1095</v>
      </c>
      <c r="E114" s="1">
        <f t="shared" si="6"/>
        <v>6.5515981735159814</v>
      </c>
      <c r="F114" s="18">
        <f t="shared" si="8"/>
        <v>6279.6379380806675</v>
      </c>
      <c r="G114" s="18">
        <f t="shared" si="9"/>
        <v>1012.7848793974186</v>
      </c>
      <c r="H114" s="1">
        <f t="shared" si="7"/>
        <v>6.2003669938446286</v>
      </c>
    </row>
    <row r="115" spans="1:8" x14ac:dyDescent="0.15">
      <c r="A115" s="25">
        <v>113</v>
      </c>
      <c r="B115" s="25">
        <v>152648</v>
      </c>
      <c r="C115" s="25">
        <v>6643</v>
      </c>
      <c r="D115" s="25">
        <v>789</v>
      </c>
      <c r="E115" s="1">
        <f t="shared" si="6"/>
        <v>8.4195183776932829</v>
      </c>
      <c r="F115" s="18">
        <f t="shared" si="8"/>
        <v>6160.3992819237374</v>
      </c>
      <c r="G115" s="18">
        <f t="shared" si="9"/>
        <v>994.00758365520062</v>
      </c>
      <c r="H115" s="1">
        <f t="shared" si="7"/>
        <v>6.1975375069780601</v>
      </c>
    </row>
    <row r="116" spans="1:8" x14ac:dyDescent="0.15">
      <c r="A116" s="25">
        <v>114</v>
      </c>
      <c r="B116" s="25">
        <v>153441</v>
      </c>
      <c r="C116" s="25">
        <v>6640</v>
      </c>
      <c r="D116" s="25">
        <v>597</v>
      </c>
      <c r="E116" s="1">
        <f t="shared" si="6"/>
        <v>11.122278056951425</v>
      </c>
      <c r="F116" s="18">
        <f t="shared" si="8"/>
        <v>6042.3930301389955</v>
      </c>
      <c r="G116" s="18">
        <f t="shared" si="9"/>
        <v>975.415841017091</v>
      </c>
      <c r="H116" s="1">
        <f t="shared" si="7"/>
        <v>6.1946841296307413</v>
      </c>
    </row>
    <row r="117" spans="1:8" x14ac:dyDescent="0.15">
      <c r="A117" s="25">
        <v>115</v>
      </c>
      <c r="B117" s="25">
        <v>155684</v>
      </c>
      <c r="C117" s="25">
        <v>6444</v>
      </c>
      <c r="D117" s="25">
        <v>711</v>
      </c>
      <c r="E117" s="1">
        <f t="shared" si="6"/>
        <v>9.0632911392405067</v>
      </c>
      <c r="F117" s="18">
        <f t="shared" si="8"/>
        <v>5720.7093700826781</v>
      </c>
      <c r="G117" s="18">
        <f t="shared" si="9"/>
        <v>924.69053222082039</v>
      </c>
      <c r="H117" s="1">
        <f t="shared" si="7"/>
        <v>6.1866204646253973</v>
      </c>
    </row>
    <row r="118" spans="1:8" x14ac:dyDescent="0.15">
      <c r="A118" s="25">
        <v>116</v>
      </c>
      <c r="B118" s="25">
        <v>156761</v>
      </c>
      <c r="C118" s="25">
        <v>6654</v>
      </c>
      <c r="D118" s="25">
        <v>566</v>
      </c>
      <c r="E118" s="1">
        <f t="shared" si="6"/>
        <v>11.756183745583039</v>
      </c>
      <c r="F118" s="18">
        <f t="shared" si="8"/>
        <v>5572.3926439813076</v>
      </c>
      <c r="G118" s="18">
        <f t="shared" si="9"/>
        <v>901.2802609064355</v>
      </c>
      <c r="H118" s="1">
        <f t="shared" si="7"/>
        <v>6.1827523420706463</v>
      </c>
    </row>
    <row r="119" spans="1:8" x14ac:dyDescent="0.15">
      <c r="A119" s="25">
        <v>117</v>
      </c>
      <c r="B119" s="25">
        <v>158166</v>
      </c>
      <c r="C119" s="25">
        <v>5266</v>
      </c>
      <c r="D119" s="25">
        <v>641</v>
      </c>
      <c r="E119" s="1">
        <f t="shared" si="6"/>
        <v>8.2152886115444623</v>
      </c>
      <c r="F119" s="18">
        <f t="shared" si="8"/>
        <v>5384.6710806588389</v>
      </c>
      <c r="G119" s="18">
        <f t="shared" si="9"/>
        <v>871.62900786049397</v>
      </c>
      <c r="H119" s="1">
        <f t="shared" si="7"/>
        <v>6.1777098193141669</v>
      </c>
    </row>
    <row r="120" spans="1:8" x14ac:dyDescent="0.15">
      <c r="A120" s="25">
        <v>118</v>
      </c>
      <c r="B120" s="25">
        <v>158692</v>
      </c>
      <c r="C120" s="25">
        <v>6038</v>
      </c>
      <c r="D120" s="25">
        <v>524</v>
      </c>
      <c r="E120" s="1">
        <f t="shared" si="6"/>
        <v>11.522900763358779</v>
      </c>
      <c r="F120" s="18">
        <f t="shared" si="8"/>
        <v>5316.0309335834054</v>
      </c>
      <c r="G120" s="18">
        <f t="shared" si="9"/>
        <v>860.78096340070078</v>
      </c>
      <c r="H120" s="1">
        <f t="shared" si="7"/>
        <v>6.1758230718547482</v>
      </c>
    </row>
    <row r="121" spans="1:8" x14ac:dyDescent="0.15">
      <c r="A121" s="25">
        <v>119</v>
      </c>
      <c r="B121" s="25">
        <v>160114</v>
      </c>
      <c r="C121" s="25">
        <v>5776</v>
      </c>
      <c r="D121" s="25">
        <v>673</v>
      </c>
      <c r="E121" s="1">
        <f t="shared" si="6"/>
        <v>8.5824665676077263</v>
      </c>
      <c r="F121" s="18">
        <f t="shared" si="8"/>
        <v>5134.8161168000752</v>
      </c>
      <c r="G121" s="18">
        <f t="shared" si="9"/>
        <v>832.12521749793927</v>
      </c>
      <c r="H121" s="1">
        <f t="shared" si="7"/>
        <v>6.1707252812738984</v>
      </c>
    </row>
    <row r="122" spans="1:8" x14ac:dyDescent="0.15">
      <c r="A122" s="25">
        <v>120</v>
      </c>
      <c r="B122" s="25">
        <v>160967</v>
      </c>
      <c r="C122" s="25">
        <v>6269</v>
      </c>
      <c r="D122" s="25">
        <v>782</v>
      </c>
      <c r="E122" s="1">
        <f t="shared" si="6"/>
        <v>8.0166240409207159</v>
      </c>
      <c r="F122" s="18">
        <f t="shared" si="8"/>
        <v>5029.0905113719928</v>
      </c>
      <c r="G122" s="18">
        <f t="shared" si="9"/>
        <v>815.39561079733869</v>
      </c>
      <c r="H122" s="1">
        <f t="shared" si="7"/>
        <v>6.167669343294933</v>
      </c>
    </row>
    <row r="123" spans="1:8" x14ac:dyDescent="0.15">
      <c r="A123" s="25">
        <v>121</v>
      </c>
      <c r="B123" s="25">
        <v>161856</v>
      </c>
      <c r="C123" s="25">
        <v>6287</v>
      </c>
      <c r="D123" s="25">
        <v>1169</v>
      </c>
      <c r="E123" s="1">
        <f t="shared" si="6"/>
        <v>5.3781009409751928</v>
      </c>
      <c r="F123" s="18">
        <f t="shared" si="8"/>
        <v>4921.2188230422389</v>
      </c>
      <c r="G123" s="18">
        <f t="shared" si="9"/>
        <v>798.31778166747779</v>
      </c>
      <c r="H123" s="1">
        <f t="shared" si="7"/>
        <v>6.1644860430931345</v>
      </c>
    </row>
    <row r="124" spans="1:8" x14ac:dyDescent="0.15">
      <c r="A124" s="25">
        <v>122</v>
      </c>
      <c r="B124" s="25">
        <v>162940</v>
      </c>
      <c r="C124" s="25">
        <v>5921</v>
      </c>
      <c r="D124" s="25">
        <v>979</v>
      </c>
      <c r="E124" s="1">
        <f t="shared" si="6"/>
        <v>6.0480081716036773</v>
      </c>
      <c r="F124" s="18">
        <f t="shared" si="8"/>
        <v>4792.8115598038876</v>
      </c>
      <c r="G124" s="18">
        <f t="shared" si="9"/>
        <v>777.97719935838199</v>
      </c>
      <c r="H124" s="1">
        <f t="shared" si="7"/>
        <v>6.1606067166963809</v>
      </c>
    </row>
    <row r="125" spans="1:8" x14ac:dyDescent="0.15">
      <c r="A125" s="25">
        <v>123</v>
      </c>
      <c r="B125" s="25">
        <v>164070</v>
      </c>
      <c r="C125" s="25">
        <v>5056</v>
      </c>
      <c r="D125" s="25">
        <v>1138</v>
      </c>
      <c r="E125" s="1">
        <f t="shared" si="6"/>
        <v>4.4428822495606326</v>
      </c>
      <c r="F125" s="18">
        <f t="shared" si="8"/>
        <v>4662.5207160712071</v>
      </c>
      <c r="G125" s="18">
        <f t="shared" si="9"/>
        <v>757.32497539876294</v>
      </c>
      <c r="H125" s="1">
        <f t="shared" si="7"/>
        <v>6.1565653682769366</v>
      </c>
    </row>
    <row r="126" spans="1:8" x14ac:dyDescent="0.15">
      <c r="A126" s="25">
        <v>124</v>
      </c>
      <c r="B126" s="25">
        <v>164312</v>
      </c>
      <c r="C126" s="25">
        <v>5559</v>
      </c>
      <c r="D126" s="25">
        <v>884</v>
      </c>
      <c r="E126" s="1">
        <f t="shared" si="6"/>
        <v>6.2884615384615383</v>
      </c>
      <c r="F126" s="18">
        <f t="shared" si="8"/>
        <v>4635.0815305665819</v>
      </c>
      <c r="G126" s="18">
        <f t="shared" si="9"/>
        <v>752.97388832919273</v>
      </c>
      <c r="H126" s="1">
        <f t="shared" si="7"/>
        <v>6.1557002206963256</v>
      </c>
    </row>
    <row r="127" spans="1:8" x14ac:dyDescent="0.15">
      <c r="A127" s="25">
        <v>125</v>
      </c>
      <c r="B127" s="25">
        <v>165639</v>
      </c>
      <c r="C127" s="25">
        <v>4908</v>
      </c>
      <c r="D127" s="25">
        <v>576</v>
      </c>
      <c r="E127" s="1">
        <f t="shared" si="6"/>
        <v>8.5208333333333339</v>
      </c>
      <c r="F127" s="18">
        <f t="shared" si="8"/>
        <v>4487.4649150129981</v>
      </c>
      <c r="G127" s="18">
        <f t="shared" si="9"/>
        <v>729.55540346105329</v>
      </c>
      <c r="H127" s="1">
        <f t="shared" si="7"/>
        <v>6.1509583696100441</v>
      </c>
    </row>
    <row r="128" spans="1:8" x14ac:dyDescent="0.15">
      <c r="A128" s="25">
        <v>126</v>
      </c>
      <c r="B128" s="25">
        <v>167054</v>
      </c>
      <c r="C128" s="25">
        <v>4918</v>
      </c>
      <c r="D128" s="25">
        <v>703</v>
      </c>
      <c r="E128" s="1">
        <f t="shared" si="6"/>
        <v>6.995732574679943</v>
      </c>
      <c r="F128" s="18">
        <f t="shared" si="8"/>
        <v>4335.2346601085492</v>
      </c>
      <c r="G128" s="18">
        <f t="shared" si="9"/>
        <v>705.385763942361</v>
      </c>
      <c r="H128" s="1">
        <f t="shared" si="7"/>
        <v>6.1459060867335467</v>
      </c>
    </row>
    <row r="129" spans="1:8" x14ac:dyDescent="0.15">
      <c r="A129" s="25">
        <v>127</v>
      </c>
      <c r="B129" s="25">
        <v>167907</v>
      </c>
      <c r="C129" s="25">
        <v>4873</v>
      </c>
      <c r="D129" s="25">
        <v>817</v>
      </c>
      <c r="E129" s="1">
        <f t="shared" si="6"/>
        <v>5.9645042839657281</v>
      </c>
      <c r="F129" s="18">
        <f t="shared" si="8"/>
        <v>4245.972396633686</v>
      </c>
      <c r="G129" s="18">
        <f t="shared" si="9"/>
        <v>691.20421271087491</v>
      </c>
      <c r="H129" s="1">
        <f t="shared" si="7"/>
        <v>6.1428624400033014</v>
      </c>
    </row>
    <row r="130" spans="1:8" x14ac:dyDescent="0.15">
      <c r="A130" s="25">
        <v>128</v>
      </c>
      <c r="B130" s="25">
        <v>167949</v>
      </c>
      <c r="C130" s="25">
        <v>4997</v>
      </c>
      <c r="D130" s="25">
        <v>1105</v>
      </c>
      <c r="E130" s="1">
        <f t="shared" si="6"/>
        <v>4.5221719457013574</v>
      </c>
      <c r="F130" s="18">
        <f t="shared" si="8"/>
        <v>4241.6250909836062</v>
      </c>
      <c r="G130" s="18">
        <f t="shared" si="9"/>
        <v>690.51335398509855</v>
      </c>
      <c r="H130" s="1">
        <f t="shared" si="7"/>
        <v>6.1427126159172607</v>
      </c>
    </row>
    <row r="131" spans="1:8" x14ac:dyDescent="0.15">
      <c r="A131" s="25">
        <v>129</v>
      </c>
      <c r="B131" s="25">
        <v>169592</v>
      </c>
      <c r="C131" s="25">
        <v>4742</v>
      </c>
      <c r="D131" s="25">
        <v>949</v>
      </c>
      <c r="E131" s="1">
        <f t="shared" si="6"/>
        <v>4.9968387776606953</v>
      </c>
      <c r="F131" s="18">
        <f t="shared" si="8"/>
        <v>4075.0104098581774</v>
      </c>
      <c r="G131" s="18">
        <f t="shared" si="9"/>
        <v>664.02265284882697</v>
      </c>
      <c r="H131" s="1">
        <f t="shared" si="7"/>
        <v>6.1368545069589731</v>
      </c>
    </row>
    <row r="132" spans="1:8" x14ac:dyDescent="0.15">
      <c r="A132" s="25">
        <v>130</v>
      </c>
      <c r="B132" s="25">
        <v>170964</v>
      </c>
      <c r="C132" s="25">
        <v>4744</v>
      </c>
      <c r="D132" s="25">
        <v>857</v>
      </c>
      <c r="E132" s="1">
        <f t="shared" ref="E132:E152" si="10">C132/D132</f>
        <v>5.5355892648774798</v>
      </c>
      <c r="F132" s="18">
        <f t="shared" si="8"/>
        <v>3940.9030069133505</v>
      </c>
      <c r="G132" s="18">
        <f t="shared" si="9"/>
        <v>642.68171260880524</v>
      </c>
      <c r="H132" s="1">
        <f t="shared" si="7"/>
        <v>6.131966927946717</v>
      </c>
    </row>
    <row r="133" spans="1:8" x14ac:dyDescent="0.15">
      <c r="A133" s="25">
        <v>131</v>
      </c>
      <c r="B133" s="25">
        <v>171203</v>
      </c>
      <c r="C133" s="25">
        <v>4749</v>
      </c>
      <c r="D133" s="25">
        <v>649</v>
      </c>
      <c r="E133" s="1">
        <f t="shared" si="10"/>
        <v>7.3174114021571652</v>
      </c>
      <c r="F133" s="18">
        <f t="shared" si="8"/>
        <v>3917.9972527260388</v>
      </c>
      <c r="G133" s="18">
        <f t="shared" si="9"/>
        <v>639.03493342090258</v>
      </c>
      <c r="H133" s="1">
        <f t="shared" ref="H133:H151" si="11">F133/G133</f>
        <v>6.1311159184241912</v>
      </c>
    </row>
    <row r="134" spans="1:8" x14ac:dyDescent="0.15">
      <c r="A134" s="25">
        <v>132</v>
      </c>
      <c r="B134" s="25">
        <v>172365</v>
      </c>
      <c r="C134" s="25">
        <v>4745</v>
      </c>
      <c r="D134" s="25">
        <v>946</v>
      </c>
      <c r="E134" s="1">
        <f t="shared" si="10"/>
        <v>5.015856236786469</v>
      </c>
      <c r="F134" s="18">
        <f t="shared" si="8"/>
        <v>3808.5142593699147</v>
      </c>
      <c r="G134" s="18">
        <f t="shared" si="9"/>
        <v>621.59729980868462</v>
      </c>
      <c r="H134" s="1">
        <f t="shared" si="11"/>
        <v>6.1269800569309103</v>
      </c>
    </row>
    <row r="135" spans="1:8" x14ac:dyDescent="0.15">
      <c r="A135" s="25">
        <v>133</v>
      </c>
      <c r="B135" s="25">
        <v>173144</v>
      </c>
      <c r="C135" s="25">
        <v>4589</v>
      </c>
      <c r="D135" s="25">
        <v>648</v>
      </c>
      <c r="E135" s="1">
        <f t="shared" si="10"/>
        <v>7.0817901234567904</v>
      </c>
      <c r="F135" s="18">
        <f t="shared" si="8"/>
        <v>3736.8355921012048</v>
      </c>
      <c r="G135" s="18">
        <f t="shared" si="9"/>
        <v>610.17441105309354</v>
      </c>
      <c r="H135" s="1">
        <f t="shared" si="11"/>
        <v>6.1242089547017224</v>
      </c>
    </row>
    <row r="136" spans="1:8" x14ac:dyDescent="0.15">
      <c r="A136" s="25">
        <v>134</v>
      </c>
      <c r="B136" s="25">
        <v>173208</v>
      </c>
      <c r="C136" s="25">
        <v>4723</v>
      </c>
      <c r="D136" s="25">
        <v>1019</v>
      </c>
      <c r="E136" s="1">
        <f t="shared" si="10"/>
        <v>4.6349362119725219</v>
      </c>
      <c r="F136" s="18">
        <f t="shared" si="8"/>
        <v>3731.0070331869292</v>
      </c>
      <c r="G136" s="18">
        <f t="shared" si="9"/>
        <v>609.24532952576271</v>
      </c>
      <c r="H136" s="1">
        <f t="shared" si="11"/>
        <v>6.1239813460550439</v>
      </c>
    </row>
    <row r="137" spans="1:8" x14ac:dyDescent="0.15">
      <c r="A137" s="25">
        <v>135</v>
      </c>
      <c r="B137" s="25">
        <v>173443</v>
      </c>
      <c r="C137" s="25">
        <v>4691</v>
      </c>
      <c r="D137" s="25">
        <v>754</v>
      </c>
      <c r="E137" s="1">
        <f t="shared" si="10"/>
        <v>6.2214854111405833</v>
      </c>
      <c r="F137" s="18">
        <f t="shared" si="8"/>
        <v>3709.6831623464741</v>
      </c>
      <c r="G137" s="18">
        <f t="shared" si="9"/>
        <v>605.84597581388618</v>
      </c>
      <c r="H137" s="1">
        <f t="shared" si="11"/>
        <v>6.1231456681096716</v>
      </c>
    </row>
    <row r="138" spans="1:8" x14ac:dyDescent="0.15">
      <c r="A138" s="25">
        <v>136</v>
      </c>
      <c r="B138" s="25">
        <v>174534</v>
      </c>
      <c r="C138" s="25">
        <v>4531</v>
      </c>
      <c r="D138" s="25">
        <v>664</v>
      </c>
      <c r="E138" s="1">
        <f t="shared" si="10"/>
        <v>6.8237951807228914</v>
      </c>
      <c r="F138" s="18">
        <f t="shared" si="8"/>
        <v>3612.2712003522256</v>
      </c>
      <c r="G138" s="18">
        <f t="shared" si="9"/>
        <v>590.31104799135471</v>
      </c>
      <c r="H138" s="1">
        <f t="shared" si="11"/>
        <v>6.1192674821920807</v>
      </c>
    </row>
    <row r="139" spans="1:8" x14ac:dyDescent="0.15">
      <c r="A139" s="25">
        <v>137</v>
      </c>
      <c r="B139" s="25">
        <v>176212</v>
      </c>
      <c r="C139" s="25">
        <v>3764</v>
      </c>
      <c r="D139" s="25">
        <v>733</v>
      </c>
      <c r="E139" s="1">
        <f t="shared" si="10"/>
        <v>5.1350613915416101</v>
      </c>
      <c r="F139" s="18">
        <f t="shared" si="8"/>
        <v>3467.4168275139987</v>
      </c>
      <c r="G139" s="18">
        <f t="shared" si="9"/>
        <v>567.19162920716985</v>
      </c>
      <c r="H139" s="1">
        <f t="shared" si="11"/>
        <v>6.1133074766297471</v>
      </c>
    </row>
    <row r="140" spans="1:8" x14ac:dyDescent="0.15">
      <c r="A140" s="25">
        <v>138</v>
      </c>
      <c r="B140" s="25">
        <v>176710</v>
      </c>
      <c r="C140" s="25">
        <v>3772</v>
      </c>
      <c r="D140" s="25">
        <v>490</v>
      </c>
      <c r="E140" s="1">
        <f t="shared" si="10"/>
        <v>7.6979591836734693</v>
      </c>
      <c r="F140" s="18">
        <f t="shared" si="8"/>
        <v>3425.5551465325552</v>
      </c>
      <c r="G140" s="18">
        <f t="shared" si="9"/>
        <v>560.50607116838103</v>
      </c>
      <c r="H140" s="1">
        <f t="shared" si="11"/>
        <v>6.1115397722489391</v>
      </c>
    </row>
    <row r="141" spans="1:8" x14ac:dyDescent="0.15">
      <c r="A141" s="25">
        <v>139</v>
      </c>
      <c r="B141" s="25">
        <v>177307</v>
      </c>
      <c r="C141" s="25">
        <v>3755</v>
      </c>
      <c r="D141" s="25">
        <v>662</v>
      </c>
      <c r="E141" s="1">
        <f t="shared" si="10"/>
        <v>5.6722054380664648</v>
      </c>
      <c r="F141" s="18">
        <f t="shared" si="8"/>
        <v>3376.0371119472834</v>
      </c>
      <c r="G141" s="18">
        <f t="shared" si="9"/>
        <v>552.59523437101552</v>
      </c>
      <c r="H141" s="1">
        <f t="shared" si="11"/>
        <v>6.1094213304065397</v>
      </c>
    </row>
    <row r="142" spans="1:8" x14ac:dyDescent="0.15">
      <c r="A142" s="25">
        <v>140</v>
      </c>
      <c r="B142" s="25">
        <v>178118</v>
      </c>
      <c r="C142" s="25">
        <v>3718</v>
      </c>
      <c r="D142" s="25">
        <v>569</v>
      </c>
      <c r="E142" s="1">
        <f t="shared" si="10"/>
        <v>6.5342706502636201</v>
      </c>
      <c r="F142" s="18">
        <f t="shared" si="8"/>
        <v>3309.9135848225101</v>
      </c>
      <c r="G142" s="18">
        <f t="shared" si="9"/>
        <v>542.02724333420849</v>
      </c>
      <c r="H142" s="1">
        <f t="shared" si="11"/>
        <v>6.1065446903775848</v>
      </c>
    </row>
    <row r="143" spans="1:8" x14ac:dyDescent="0.15">
      <c r="A143" s="25">
        <v>141</v>
      </c>
      <c r="B143" s="25">
        <v>178196</v>
      </c>
      <c r="C143" s="25">
        <v>3843</v>
      </c>
      <c r="D143" s="25">
        <v>989</v>
      </c>
      <c r="E143" s="1">
        <f t="shared" si="10"/>
        <v>3.885743174924166</v>
      </c>
      <c r="F143" s="18">
        <f t="shared" si="8"/>
        <v>3303.6226619973058</v>
      </c>
      <c r="G143" s="18">
        <f t="shared" si="9"/>
        <v>541.02155545295568</v>
      </c>
      <c r="H143" s="1">
        <f t="shared" si="11"/>
        <v>6.1062680935724218</v>
      </c>
    </row>
    <row r="144" spans="1:8" x14ac:dyDescent="0.15">
      <c r="A144" s="25">
        <v>142</v>
      </c>
      <c r="B144" s="25">
        <v>178996</v>
      </c>
      <c r="C144" s="25">
        <v>3407</v>
      </c>
      <c r="D144" s="25">
        <v>788</v>
      </c>
      <c r="E144" s="1">
        <f t="shared" si="10"/>
        <v>4.3236040609137056</v>
      </c>
      <c r="F144" s="18">
        <f t="shared" si="8"/>
        <v>3239.786548681408</v>
      </c>
      <c r="G144" s="18">
        <f t="shared" si="9"/>
        <v>530.81390728437475</v>
      </c>
      <c r="H144" s="1">
        <f t="shared" si="11"/>
        <v>6.103431926371413</v>
      </c>
    </row>
    <row r="145" spans="1:8" x14ac:dyDescent="0.15">
      <c r="A145" s="25">
        <v>143</v>
      </c>
      <c r="B145" s="25">
        <v>179589</v>
      </c>
      <c r="C145" s="25">
        <v>3426</v>
      </c>
      <c r="D145" s="25">
        <v>1039</v>
      </c>
      <c r="E145" s="1">
        <f t="shared" si="10"/>
        <v>3.2974013474494708</v>
      </c>
      <c r="F145" s="18">
        <f t="shared" si="8"/>
        <v>3193.2654107337094</v>
      </c>
      <c r="G145" s="18">
        <f t="shared" si="9"/>
        <v>523.37198053668862</v>
      </c>
      <c r="H145" s="1">
        <f t="shared" si="11"/>
        <v>6.1013304675943765</v>
      </c>
    </row>
    <row r="146" spans="1:8" x14ac:dyDescent="0.15">
      <c r="A146" s="25">
        <v>144</v>
      </c>
      <c r="B146" s="25">
        <v>180070</v>
      </c>
      <c r="C146" s="25">
        <v>3436</v>
      </c>
      <c r="D146" s="25">
        <v>612</v>
      </c>
      <c r="E146" s="1">
        <f t="shared" si="10"/>
        <v>5.6143790849673199</v>
      </c>
      <c r="F146" s="18">
        <f t="shared" si="8"/>
        <v>3156.0218479987998</v>
      </c>
      <c r="G146" s="18">
        <f t="shared" si="9"/>
        <v>517.41231654448359</v>
      </c>
      <c r="H146" s="1">
        <f t="shared" si="11"/>
        <v>6.0996264431356391</v>
      </c>
    </row>
    <row r="147" spans="1:8" x14ac:dyDescent="0.15">
      <c r="A147" s="25">
        <v>145</v>
      </c>
      <c r="B147" s="25">
        <v>181439</v>
      </c>
      <c r="C147" s="25">
        <v>3074</v>
      </c>
      <c r="D147" s="25">
        <v>539</v>
      </c>
      <c r="E147" s="1">
        <f t="shared" si="10"/>
        <v>5.7031539888682747</v>
      </c>
      <c r="F147" s="18">
        <f t="shared" si="8"/>
        <v>3052.3814271501251</v>
      </c>
      <c r="G147" s="18">
        <f t="shared" si="9"/>
        <v>500.81903891159692</v>
      </c>
      <c r="H147" s="1">
        <f t="shared" si="11"/>
        <v>6.094779131767238</v>
      </c>
    </row>
    <row r="148" spans="1:8" x14ac:dyDescent="0.15">
      <c r="A148" s="25">
        <v>146</v>
      </c>
      <c r="B148" s="25">
        <v>181681</v>
      </c>
      <c r="C148" s="25">
        <v>3262</v>
      </c>
      <c r="D148" s="25">
        <v>419</v>
      </c>
      <c r="E148" s="1">
        <f t="shared" si="10"/>
        <v>7.785202863961814</v>
      </c>
      <c r="F148" s="18">
        <f t="shared" si="8"/>
        <v>3034.4179980715694</v>
      </c>
      <c r="G148" s="18">
        <f t="shared" si="9"/>
        <v>497.94166484473044</v>
      </c>
      <c r="H148" s="1">
        <f t="shared" si="11"/>
        <v>6.0939226666596982</v>
      </c>
    </row>
    <row r="149" spans="1:8" x14ac:dyDescent="0.15">
      <c r="A149" s="25">
        <v>147</v>
      </c>
      <c r="B149" s="25">
        <v>183369</v>
      </c>
      <c r="C149" s="25">
        <v>2926</v>
      </c>
      <c r="D149" s="25">
        <v>499</v>
      </c>
      <c r="E149" s="1">
        <f t="shared" si="10"/>
        <v>5.8637274549098199</v>
      </c>
      <c r="F149" s="18">
        <f t="shared" si="8"/>
        <v>2912.0255694455614</v>
      </c>
      <c r="G149" s="18">
        <f t="shared" si="9"/>
        <v>478.32597450964607</v>
      </c>
      <c r="H149" s="1">
        <f t="shared" si="11"/>
        <v>6.087951992217886</v>
      </c>
    </row>
    <row r="150" spans="1:8" x14ac:dyDescent="0.15">
      <c r="A150" s="25">
        <v>148</v>
      </c>
      <c r="B150" s="25">
        <v>183689</v>
      </c>
      <c r="C150" s="25">
        <v>2970</v>
      </c>
      <c r="D150" s="25">
        <v>675</v>
      </c>
      <c r="E150" s="1">
        <f t="shared" si="10"/>
        <v>4.4000000000000004</v>
      </c>
      <c r="F150" s="18">
        <f t="shared" si="8"/>
        <v>2889.3860293518287</v>
      </c>
      <c r="G150" s="18">
        <f t="shared" si="9"/>
        <v>474.69543432439383</v>
      </c>
      <c r="H150" s="1">
        <f t="shared" si="11"/>
        <v>6.086820770593933</v>
      </c>
    </row>
    <row r="151" spans="1:8" x14ac:dyDescent="0.15">
      <c r="A151" s="25">
        <v>149</v>
      </c>
      <c r="B151" s="25">
        <v>183707</v>
      </c>
      <c r="C151" s="25">
        <v>2980</v>
      </c>
      <c r="D151" s="25">
        <v>765</v>
      </c>
      <c r="E151" s="1">
        <f t="shared" si="10"/>
        <v>3.8954248366013071</v>
      </c>
      <c r="F151" s="18">
        <f t="shared" si="8"/>
        <v>2888.1177968249895</v>
      </c>
      <c r="G151" s="18">
        <f t="shared" si="9"/>
        <v>474.49203701222058</v>
      </c>
      <c r="H151" s="1">
        <f t="shared" si="11"/>
        <v>6.0867571456222471</v>
      </c>
    </row>
    <row r="152" spans="1:8" x14ac:dyDescent="0.15">
      <c r="A152" s="25">
        <v>150</v>
      </c>
      <c r="B152" s="25">
        <v>184759</v>
      </c>
      <c r="C152" s="25">
        <v>2947</v>
      </c>
      <c r="D152" s="25">
        <v>511</v>
      </c>
      <c r="E152" s="1">
        <f t="shared" si="10"/>
        <v>5.7671232876712333</v>
      </c>
      <c r="F152" s="18">
        <f t="shared" si="8"/>
        <v>2814.9555526157587</v>
      </c>
      <c r="G152" s="18">
        <f t="shared" si="9"/>
        <v>462.75475041136383</v>
      </c>
      <c r="H152" s="1">
        <f>F152/G152</f>
        <v>6.0830397745531863</v>
      </c>
    </row>
    <row r="153" spans="1:8" x14ac:dyDescent="0.15">
      <c r="D153" s="2" t="s">
        <v>16</v>
      </c>
      <c r="E153" s="24">
        <f>AVERAGE(E4:E152)</f>
        <v>6.6120184947984058</v>
      </c>
      <c r="G153" s="2" t="s">
        <v>17</v>
      </c>
      <c r="H153" s="24">
        <f>AVERAGE(H4:H152)</f>
        <v>6.3819922738932719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40"/>
  <dimension ref="A1:R26"/>
  <sheetViews>
    <sheetView topLeftCell="E14" workbookViewId="0">
      <selection activeCell="T9" sqref="T9"/>
    </sheetView>
  </sheetViews>
  <sheetFormatPr baseColWidth="10" defaultColWidth="8.83203125" defaultRowHeight="14" x14ac:dyDescent="0.15"/>
  <cols>
    <col min="1" max="1" width="5.83203125" style="96" customWidth="1"/>
    <col min="2" max="2" width="12" style="96" customWidth="1"/>
    <col min="3" max="3" width="8.83203125" style="96"/>
    <col min="4" max="4" width="10.83203125" style="96" customWidth="1"/>
    <col min="5" max="6" width="8.83203125" style="96"/>
    <col min="7" max="7" width="11.1640625" style="96" customWidth="1"/>
    <col min="8" max="8" width="11.5" style="96" customWidth="1"/>
    <col min="9" max="16384" width="8.83203125" style="96"/>
  </cols>
  <sheetData>
    <row r="1" spans="1:18" x14ac:dyDescent="0.15">
      <c r="A1" s="2" t="s">
        <v>105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24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96">
        <v>1</v>
      </c>
      <c r="B4" s="93">
        <v>0</v>
      </c>
      <c r="C4" s="93">
        <v>150000</v>
      </c>
      <c r="D4" s="93">
        <v>14000</v>
      </c>
      <c r="E4" s="92">
        <f t="shared" ref="E4:E25" si="0">C4/D4</f>
        <v>10.714285714285714</v>
      </c>
      <c r="F4" s="18">
        <f>$K$5*EXP(-B4/$K$6)</f>
        <v>150000</v>
      </c>
      <c r="G4" s="18">
        <f>$O$5*EXP(-B4/$O$6)</f>
        <v>16000</v>
      </c>
      <c r="H4" s="1">
        <f t="shared" ref="H4:H25" si="1">F4/G4</f>
        <v>9.375</v>
      </c>
      <c r="J4" s="96" t="s">
        <v>4</v>
      </c>
    </row>
    <row r="5" spans="1:18" x14ac:dyDescent="0.15">
      <c r="A5" s="96">
        <v>2</v>
      </c>
      <c r="B5" s="93">
        <v>5000</v>
      </c>
      <c r="C5" s="93">
        <v>119500</v>
      </c>
      <c r="D5" s="93">
        <v>6500</v>
      </c>
      <c r="E5" s="92">
        <f t="shared" si="0"/>
        <v>18.384615384615383</v>
      </c>
      <c r="F5" s="18">
        <f t="shared" ref="F5:F25" si="2">$K$5*EXP(-B5/$K$6)</f>
        <v>124642.5584851938</v>
      </c>
      <c r="G5" s="18">
        <f t="shared" ref="G5:G25" si="3">$O$5*EXP(-B5/$O$6)</f>
        <v>13295.206238420671</v>
      </c>
      <c r="H5" s="1">
        <f t="shared" si="1"/>
        <v>9.3750000000000018</v>
      </c>
      <c r="J5" s="19" t="s">
        <v>5</v>
      </c>
      <c r="K5" s="19">
        <v>150000</v>
      </c>
      <c r="L5" s="19" t="s">
        <v>6</v>
      </c>
      <c r="M5" s="3"/>
      <c r="N5" s="19" t="s">
        <v>7</v>
      </c>
      <c r="O5" s="19">
        <v>16000</v>
      </c>
      <c r="P5" s="19" t="s">
        <v>6</v>
      </c>
      <c r="Q5" s="3"/>
      <c r="R5" s="96">
        <f>1/0.000005</f>
        <v>199999.99999999997</v>
      </c>
    </row>
    <row r="6" spans="1:18" x14ac:dyDescent="0.15">
      <c r="A6" s="96">
        <v>3</v>
      </c>
      <c r="B6" s="93">
        <v>10000</v>
      </c>
      <c r="C6" s="93">
        <v>98500</v>
      </c>
      <c r="D6" s="93">
        <v>5000</v>
      </c>
      <c r="E6" s="92">
        <f t="shared" si="0"/>
        <v>19.7</v>
      </c>
      <c r="F6" s="18">
        <f t="shared" si="2"/>
        <v>103571.78257156638</v>
      </c>
      <c r="G6" s="18">
        <f t="shared" si="3"/>
        <v>11047.656807633746</v>
      </c>
      <c r="H6" s="1">
        <f t="shared" si="1"/>
        <v>9.375</v>
      </c>
      <c r="J6" s="20" t="s">
        <v>8</v>
      </c>
      <c r="K6" s="20">
        <v>27000</v>
      </c>
      <c r="L6" s="20"/>
      <c r="M6" s="20"/>
      <c r="N6" s="20" t="s">
        <v>9</v>
      </c>
      <c r="O6" s="20">
        <v>27000</v>
      </c>
      <c r="P6" s="20"/>
      <c r="Q6" s="20"/>
      <c r="R6" s="96">
        <v>111111.11109999999</v>
      </c>
    </row>
    <row r="7" spans="1:18" x14ac:dyDescent="0.15">
      <c r="A7" s="96">
        <v>4</v>
      </c>
      <c r="B7" s="93">
        <v>15000</v>
      </c>
      <c r="C7" s="93">
        <v>82400</v>
      </c>
      <c r="D7" s="93">
        <v>7500</v>
      </c>
      <c r="E7" s="92">
        <f t="shared" si="0"/>
        <v>10.986666666666666</v>
      </c>
      <c r="F7" s="18">
        <f t="shared" si="2"/>
        <v>86063.013110614906</v>
      </c>
      <c r="G7" s="18">
        <f t="shared" si="3"/>
        <v>9180.054731798924</v>
      </c>
      <c r="H7" s="1">
        <f t="shared" si="1"/>
        <v>9.375</v>
      </c>
      <c r="J7" s="20"/>
      <c r="K7" s="20"/>
      <c r="L7" s="20"/>
      <c r="M7" s="20"/>
      <c r="N7" s="20"/>
      <c r="O7" s="20"/>
      <c r="P7" s="20"/>
      <c r="Q7" s="20"/>
    </row>
    <row r="8" spans="1:18" ht="15" thickBot="1" x14ac:dyDescent="0.2">
      <c r="A8" s="96">
        <v>5</v>
      </c>
      <c r="B8" s="93">
        <v>20000</v>
      </c>
      <c r="C8" s="93">
        <v>70900</v>
      </c>
      <c r="D8" s="93">
        <v>6000</v>
      </c>
      <c r="E8" s="92">
        <f t="shared" si="0"/>
        <v>11.816666666666666</v>
      </c>
      <c r="F8" s="18">
        <f t="shared" si="2"/>
        <v>71514.094300345474</v>
      </c>
      <c r="G8" s="18">
        <f t="shared" si="3"/>
        <v>7628.1700587035175</v>
      </c>
      <c r="H8" s="1">
        <f t="shared" si="1"/>
        <v>9.375</v>
      </c>
      <c r="J8" s="21"/>
      <c r="K8" s="21"/>
      <c r="L8" s="21"/>
      <c r="M8" s="21"/>
      <c r="N8" s="21"/>
      <c r="O8" s="21"/>
      <c r="P8" s="21"/>
      <c r="Q8" s="21"/>
    </row>
    <row r="9" spans="1:18" x14ac:dyDescent="0.15">
      <c r="A9" s="96">
        <v>6</v>
      </c>
      <c r="B9" s="93">
        <v>25000</v>
      </c>
      <c r="C9" s="93">
        <v>61800</v>
      </c>
      <c r="D9" s="93">
        <v>6000</v>
      </c>
      <c r="E9" s="92">
        <f t="shared" si="0"/>
        <v>10.3</v>
      </c>
      <c r="F9" s="18">
        <f t="shared" si="2"/>
        <v>59424.664542309831</v>
      </c>
      <c r="G9" s="18">
        <f t="shared" si="3"/>
        <v>6338.6308845130488</v>
      </c>
      <c r="H9" s="1">
        <f t="shared" si="1"/>
        <v>9.375</v>
      </c>
    </row>
    <row r="10" spans="1:18" ht="15" thickBot="1" x14ac:dyDescent="0.2">
      <c r="A10" s="96">
        <v>7</v>
      </c>
      <c r="B10" s="93">
        <v>30000</v>
      </c>
      <c r="C10" s="93">
        <v>52600</v>
      </c>
      <c r="D10" s="93">
        <v>5500</v>
      </c>
      <c r="E10" s="92">
        <f t="shared" si="0"/>
        <v>9.5636363636363644</v>
      </c>
      <c r="F10" s="18">
        <f t="shared" si="2"/>
        <v>49378.948171185839</v>
      </c>
      <c r="G10" s="18">
        <f t="shared" si="3"/>
        <v>5267.0878049264893</v>
      </c>
      <c r="H10" s="1">
        <f t="shared" si="1"/>
        <v>9.375</v>
      </c>
      <c r="J10" s="96" t="s">
        <v>14</v>
      </c>
    </row>
    <row r="11" spans="1:18" ht="18" x14ac:dyDescent="0.25">
      <c r="A11" s="96">
        <v>8</v>
      </c>
      <c r="B11" s="93">
        <v>35000</v>
      </c>
      <c r="C11" s="93">
        <v>45200</v>
      </c>
      <c r="D11" s="93">
        <v>4000</v>
      </c>
      <c r="E11" s="92">
        <f t="shared" si="0"/>
        <v>11.3</v>
      </c>
      <c r="F11" s="18">
        <f t="shared" si="2"/>
        <v>41031.456235762562</v>
      </c>
      <c r="G11" s="18">
        <f t="shared" si="3"/>
        <v>4376.6886651480063</v>
      </c>
      <c r="H11" s="1">
        <f t="shared" si="1"/>
        <v>9.375</v>
      </c>
      <c r="J11" s="4" t="s">
        <v>18</v>
      </c>
      <c r="K11" s="5">
        <f>K5</f>
        <v>150000</v>
      </c>
      <c r="L11" s="6" t="s">
        <v>6</v>
      </c>
      <c r="M11" s="3"/>
      <c r="N11" s="7" t="s">
        <v>7</v>
      </c>
      <c r="O11" s="5">
        <f>O5</f>
        <v>16000</v>
      </c>
      <c r="P11" s="6" t="s">
        <v>6</v>
      </c>
      <c r="Q11" s="3"/>
    </row>
    <row r="12" spans="1:18" ht="18" x14ac:dyDescent="0.25">
      <c r="A12" s="96">
        <v>9</v>
      </c>
      <c r="B12" s="93">
        <v>40000</v>
      </c>
      <c r="C12" s="93">
        <v>41400</v>
      </c>
      <c r="D12" s="93">
        <v>4500</v>
      </c>
      <c r="E12" s="92">
        <f t="shared" si="0"/>
        <v>9.1999999999999993</v>
      </c>
      <c r="F12" s="18">
        <f t="shared" si="2"/>
        <v>34095.104557324703</v>
      </c>
      <c r="G12" s="18">
        <f t="shared" si="3"/>
        <v>3636.8111527813016</v>
      </c>
      <c r="H12" s="1">
        <f t="shared" si="1"/>
        <v>9.375</v>
      </c>
      <c r="J12" s="8" t="s">
        <v>19</v>
      </c>
      <c r="K12" s="9">
        <f>K6</f>
        <v>27000</v>
      </c>
      <c r="L12" s="10"/>
      <c r="M12" s="11"/>
      <c r="N12" s="12" t="s">
        <v>9</v>
      </c>
      <c r="O12" s="9">
        <f>O6</f>
        <v>27000</v>
      </c>
      <c r="P12" s="10"/>
      <c r="Q12" s="11"/>
    </row>
    <row r="13" spans="1:18" x14ac:dyDescent="0.15">
      <c r="A13" s="96">
        <v>10</v>
      </c>
      <c r="B13" s="93">
        <v>45000</v>
      </c>
      <c r="C13" s="93">
        <v>35300</v>
      </c>
      <c r="D13" s="93">
        <v>4000</v>
      </c>
      <c r="E13" s="92">
        <f t="shared" si="0"/>
        <v>8.8249999999999993</v>
      </c>
      <c r="F13" s="18">
        <f t="shared" si="2"/>
        <v>28331.340425634273</v>
      </c>
      <c r="G13" s="18">
        <f t="shared" si="3"/>
        <v>3022.0096454009895</v>
      </c>
      <c r="H13" s="1">
        <f t="shared" si="1"/>
        <v>9.3749999999999982</v>
      </c>
      <c r="J13" s="8"/>
      <c r="K13" s="9"/>
      <c r="L13" s="13"/>
      <c r="M13" s="14"/>
      <c r="N13" s="12"/>
      <c r="O13" s="9"/>
      <c r="P13" s="13"/>
      <c r="Q13" s="14"/>
    </row>
    <row r="14" spans="1:18" ht="15" thickBot="1" x14ac:dyDescent="0.2">
      <c r="A14" s="96">
        <v>11</v>
      </c>
      <c r="B14" s="93">
        <v>50000</v>
      </c>
      <c r="C14" s="93">
        <v>26700</v>
      </c>
      <c r="D14" s="93">
        <v>3500</v>
      </c>
      <c r="E14" s="92">
        <f t="shared" si="0"/>
        <v>7.628571428571429</v>
      </c>
      <c r="F14" s="18">
        <f t="shared" si="2"/>
        <v>23541.938373107037</v>
      </c>
      <c r="G14" s="18">
        <f t="shared" si="3"/>
        <v>2511.1400931314174</v>
      </c>
      <c r="H14" s="1">
        <f t="shared" si="1"/>
        <v>9.375</v>
      </c>
      <c r="J14" s="15"/>
      <c r="K14" s="16"/>
      <c r="L14" s="16"/>
      <c r="M14" s="16"/>
      <c r="N14" s="17"/>
      <c r="O14" s="16"/>
      <c r="P14" s="15"/>
      <c r="Q14" s="15"/>
    </row>
    <row r="15" spans="1:18" x14ac:dyDescent="0.15">
      <c r="A15" s="96">
        <v>12</v>
      </c>
      <c r="B15" s="93">
        <v>55000</v>
      </c>
      <c r="C15" s="93">
        <v>19800</v>
      </c>
      <c r="D15" s="93">
        <v>4000</v>
      </c>
      <c r="E15" s="92">
        <f t="shared" si="0"/>
        <v>4.95</v>
      </c>
      <c r="F15" s="18">
        <f t="shared" si="2"/>
        <v>19562.182870165478</v>
      </c>
      <c r="G15" s="18">
        <f t="shared" si="3"/>
        <v>2086.6328394843176</v>
      </c>
      <c r="H15" s="1">
        <f t="shared" si="1"/>
        <v>9.375</v>
      </c>
    </row>
    <row r="16" spans="1:18" x14ac:dyDescent="0.15">
      <c r="A16" s="96">
        <v>13</v>
      </c>
      <c r="B16" s="93">
        <v>60000</v>
      </c>
      <c r="C16" s="93">
        <v>16400</v>
      </c>
      <c r="D16" s="93">
        <v>3000</v>
      </c>
      <c r="E16" s="92">
        <f t="shared" si="0"/>
        <v>5.4666666666666668</v>
      </c>
      <c r="F16" s="18">
        <f t="shared" si="2"/>
        <v>16255.203483284378</v>
      </c>
      <c r="G16" s="18">
        <f t="shared" si="3"/>
        <v>1733.8883715503337</v>
      </c>
      <c r="H16" s="1">
        <f t="shared" si="1"/>
        <v>9.375</v>
      </c>
    </row>
    <row r="17" spans="1:8" x14ac:dyDescent="0.15">
      <c r="A17" s="96">
        <v>14</v>
      </c>
      <c r="B17" s="93">
        <v>65000</v>
      </c>
      <c r="C17" s="93">
        <v>12500</v>
      </c>
      <c r="D17" s="93">
        <v>2100</v>
      </c>
      <c r="E17" s="92">
        <f t="shared" si="0"/>
        <v>5.9523809523809526</v>
      </c>
      <c r="F17" s="18">
        <f t="shared" si="2"/>
        <v>13507.267672359996</v>
      </c>
      <c r="G17" s="18">
        <f t="shared" si="3"/>
        <v>1440.7752183850662</v>
      </c>
      <c r="H17" s="1">
        <f t="shared" si="1"/>
        <v>9.375</v>
      </c>
    </row>
    <row r="18" spans="1:8" x14ac:dyDescent="0.15">
      <c r="A18" s="96">
        <v>15</v>
      </c>
      <c r="B18" s="93">
        <v>70000</v>
      </c>
      <c r="C18" s="93">
        <v>9300</v>
      </c>
      <c r="D18" s="93">
        <v>1200</v>
      </c>
      <c r="E18" s="92">
        <f t="shared" si="0"/>
        <v>7.75</v>
      </c>
      <c r="F18" s="18">
        <f t="shared" si="2"/>
        <v>11223.869338848655</v>
      </c>
      <c r="G18" s="18">
        <f t="shared" si="3"/>
        <v>1197.2127294771899</v>
      </c>
      <c r="H18" s="1">
        <f t="shared" si="1"/>
        <v>9.375</v>
      </c>
    </row>
    <row r="19" spans="1:8" x14ac:dyDescent="0.15">
      <c r="A19" s="96">
        <v>16</v>
      </c>
      <c r="B19" s="93">
        <v>75000</v>
      </c>
      <c r="C19" s="93">
        <v>7780</v>
      </c>
      <c r="D19" s="93">
        <v>1000</v>
      </c>
      <c r="E19" s="92">
        <f t="shared" si="0"/>
        <v>7.78</v>
      </c>
      <c r="F19" s="18">
        <f t="shared" si="2"/>
        <v>9326.4786033174478</v>
      </c>
      <c r="G19" s="18">
        <f t="shared" si="3"/>
        <v>994.82438435386109</v>
      </c>
      <c r="H19" s="1">
        <f t="shared" si="1"/>
        <v>9.375</v>
      </c>
    </row>
    <row r="20" spans="1:8" x14ac:dyDescent="0.15">
      <c r="A20" s="96">
        <v>17</v>
      </c>
      <c r="B20" s="93">
        <v>80000</v>
      </c>
      <c r="C20" s="93">
        <v>6460</v>
      </c>
      <c r="D20" s="93">
        <v>680</v>
      </c>
      <c r="E20" s="92">
        <f t="shared" si="0"/>
        <v>9.5</v>
      </c>
      <c r="F20" s="18">
        <f t="shared" si="2"/>
        <v>7749.8410318326914</v>
      </c>
      <c r="G20" s="18">
        <f t="shared" si="3"/>
        <v>826.64971006215376</v>
      </c>
      <c r="H20" s="1">
        <f t="shared" si="1"/>
        <v>9.375</v>
      </c>
    </row>
    <row r="21" spans="1:8" x14ac:dyDescent="0.15">
      <c r="A21" s="96">
        <v>18</v>
      </c>
      <c r="B21" s="93">
        <v>85000</v>
      </c>
      <c r="C21" s="93">
        <v>5310</v>
      </c>
      <c r="D21" s="93">
        <v>500</v>
      </c>
      <c r="E21" s="92">
        <f t="shared" si="0"/>
        <v>10.62</v>
      </c>
      <c r="F21" s="18">
        <f t="shared" si="2"/>
        <v>6439.7334270744032</v>
      </c>
      <c r="G21" s="18">
        <f t="shared" si="3"/>
        <v>686.90489888793638</v>
      </c>
      <c r="H21" s="1">
        <f t="shared" si="1"/>
        <v>9.375</v>
      </c>
    </row>
    <row r="22" spans="1:8" x14ac:dyDescent="0.15">
      <c r="A22" s="96">
        <v>19</v>
      </c>
      <c r="B22" s="93">
        <v>90000</v>
      </c>
      <c r="C22" s="93">
        <v>4450</v>
      </c>
      <c r="D22" s="93">
        <v>470</v>
      </c>
      <c r="E22" s="92">
        <f t="shared" si="0"/>
        <v>9.4680851063829792</v>
      </c>
      <c r="F22" s="18">
        <f t="shared" si="2"/>
        <v>5351.0990020878589</v>
      </c>
      <c r="G22" s="18">
        <f t="shared" si="3"/>
        <v>570.78389355603827</v>
      </c>
      <c r="H22" s="1">
        <f t="shared" si="1"/>
        <v>9.375</v>
      </c>
    </row>
    <row r="23" spans="1:8" x14ac:dyDescent="0.15">
      <c r="A23" s="96">
        <v>20</v>
      </c>
      <c r="B23" s="93">
        <v>95000</v>
      </c>
      <c r="C23" s="93">
        <v>3660</v>
      </c>
      <c r="D23" s="93">
        <v>380</v>
      </c>
      <c r="E23" s="92">
        <f t="shared" si="0"/>
        <v>9.6315789473684212</v>
      </c>
      <c r="F23" s="18">
        <f t="shared" si="2"/>
        <v>4446.4978021853212</v>
      </c>
      <c r="G23" s="18">
        <f t="shared" si="3"/>
        <v>474.29309889976759</v>
      </c>
      <c r="H23" s="1">
        <f t="shared" si="1"/>
        <v>9.375</v>
      </c>
    </row>
    <row r="24" spans="1:8" x14ac:dyDescent="0.15">
      <c r="A24" s="96">
        <v>21</v>
      </c>
      <c r="B24" s="93">
        <v>100000</v>
      </c>
      <c r="C24" s="93">
        <v>3040</v>
      </c>
      <c r="D24" s="93">
        <v>350</v>
      </c>
      <c r="E24" s="92">
        <f t="shared" si="0"/>
        <v>8.6857142857142851</v>
      </c>
      <c r="F24" s="18">
        <f t="shared" si="2"/>
        <v>3694.819082421131</v>
      </c>
      <c r="G24" s="18">
        <f t="shared" si="3"/>
        <v>394.11403545825397</v>
      </c>
      <c r="H24" s="1">
        <f t="shared" si="1"/>
        <v>9.375</v>
      </c>
    </row>
    <row r="25" spans="1:8" x14ac:dyDescent="0.15">
      <c r="A25" s="96">
        <v>22</v>
      </c>
      <c r="B25" s="93">
        <v>105000</v>
      </c>
      <c r="C25" s="93">
        <v>2810</v>
      </c>
      <c r="D25" s="93">
        <v>320</v>
      </c>
      <c r="E25" s="92">
        <f t="shared" si="0"/>
        <v>8.78125</v>
      </c>
      <c r="F25" s="18">
        <f t="shared" si="2"/>
        <v>3070.2113571525724</v>
      </c>
      <c r="G25" s="18">
        <f t="shared" si="3"/>
        <v>327.48921142960774</v>
      </c>
      <c r="H25" s="1">
        <f t="shared" si="1"/>
        <v>9.375</v>
      </c>
    </row>
    <row r="26" spans="1:8" x14ac:dyDescent="0.15">
      <c r="D26" s="2" t="s">
        <v>17</v>
      </c>
      <c r="E26" s="91">
        <f>AVERAGE(E4:E25)</f>
        <v>9.8638690083161595</v>
      </c>
      <c r="G26" s="2" t="s">
        <v>17</v>
      </c>
      <c r="H26" s="24">
        <f>AVERAGE(H4:H25)</f>
        <v>9.375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41"/>
  <dimension ref="A1:R42"/>
  <sheetViews>
    <sheetView topLeftCell="F10" workbookViewId="0">
      <selection activeCell="N35" sqref="N35"/>
    </sheetView>
  </sheetViews>
  <sheetFormatPr baseColWidth="10" defaultColWidth="8.83203125" defaultRowHeight="14" x14ac:dyDescent="0.15"/>
  <cols>
    <col min="1" max="1" width="5.83203125" style="25" customWidth="1"/>
    <col min="2" max="2" width="12" style="25" customWidth="1"/>
    <col min="3" max="3" width="8.83203125" style="25"/>
    <col min="4" max="4" width="10.83203125" style="25" customWidth="1"/>
    <col min="5" max="6" width="8.83203125" style="25"/>
    <col min="7" max="7" width="11.1640625" style="25" customWidth="1"/>
    <col min="8" max="8" width="11.5" style="25" customWidth="1"/>
    <col min="9" max="16384" width="8.83203125" style="25"/>
  </cols>
  <sheetData>
    <row r="1" spans="1:18" x14ac:dyDescent="0.15">
      <c r="A1" s="2" t="s">
        <v>34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24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25">
        <v>2</v>
      </c>
      <c r="B4" s="25">
        <v>0</v>
      </c>
      <c r="C4" s="18"/>
      <c r="D4" s="25">
        <v>5740</v>
      </c>
      <c r="F4" s="18">
        <f>$K$5*EXP(-B4/$K$6)</f>
        <v>14500</v>
      </c>
      <c r="G4" s="18">
        <f>$O$5*EXP(-B4/$O$6)</f>
        <v>5200</v>
      </c>
      <c r="H4" s="1">
        <f>F4/G4</f>
        <v>2.7884615384615383</v>
      </c>
      <c r="J4" s="25" t="s">
        <v>4</v>
      </c>
    </row>
    <row r="5" spans="1:18" x14ac:dyDescent="0.15">
      <c r="A5" s="25">
        <v>3</v>
      </c>
      <c r="B5" s="25">
        <v>2500</v>
      </c>
      <c r="C5" s="18"/>
      <c r="D5" s="25">
        <v>6800</v>
      </c>
      <c r="F5" s="18">
        <f t="shared" ref="F5:F41" si="0">$K$5*EXP(-B5/$K$6)</f>
        <v>12667.168824239665</v>
      </c>
      <c r="G5" s="18">
        <f t="shared" ref="G5:G41" si="1">$O$5*EXP(-B5/$O$6)</f>
        <v>4542.7088197273279</v>
      </c>
      <c r="H5" s="1">
        <f t="shared" ref="H5:H41" si="2">F5/G5</f>
        <v>2.7884615384615388</v>
      </c>
      <c r="J5" s="19" t="s">
        <v>5</v>
      </c>
      <c r="K5" s="19">
        <v>14500</v>
      </c>
      <c r="L5" s="19" t="s">
        <v>6</v>
      </c>
      <c r="M5" s="3"/>
      <c r="N5" s="19" t="s">
        <v>7</v>
      </c>
      <c r="O5" s="19">
        <v>5200</v>
      </c>
      <c r="P5" s="19" t="s">
        <v>6</v>
      </c>
      <c r="Q5" s="3"/>
      <c r="R5" s="25">
        <f>1/0.000005</f>
        <v>199999.99999999997</v>
      </c>
    </row>
    <row r="6" spans="1:18" x14ac:dyDescent="0.15">
      <c r="A6" s="25">
        <v>4</v>
      </c>
      <c r="B6" s="25">
        <v>5000</v>
      </c>
      <c r="C6" s="18">
        <v>12488.800000000001</v>
      </c>
      <c r="D6" s="25">
        <f>2460+2200</f>
        <v>4660</v>
      </c>
      <c r="E6" s="25">
        <f>C6/D6+0.9</f>
        <v>3.58</v>
      </c>
      <c r="F6" s="18">
        <f t="shared" si="0"/>
        <v>11066.011449778571</v>
      </c>
      <c r="G6" s="18">
        <f t="shared" si="1"/>
        <v>3968.5006578516254</v>
      </c>
      <c r="H6" s="1">
        <f t="shared" si="2"/>
        <v>2.7884615384615383</v>
      </c>
      <c r="J6" s="20" t="s">
        <v>8</v>
      </c>
      <c r="K6" s="20">
        <v>18500</v>
      </c>
      <c r="L6" s="20"/>
      <c r="M6" s="20"/>
      <c r="N6" s="20" t="s">
        <v>9</v>
      </c>
      <c r="O6" s="20">
        <v>18500</v>
      </c>
      <c r="P6" s="20"/>
      <c r="Q6" s="20"/>
      <c r="R6" s="25">
        <v>111111.11109999999</v>
      </c>
    </row>
    <row r="7" spans="1:18" x14ac:dyDescent="0.15">
      <c r="A7" s="25">
        <v>5</v>
      </c>
      <c r="B7" s="25">
        <v>7500</v>
      </c>
      <c r="C7" s="18"/>
      <c r="D7" s="25">
        <v>3400</v>
      </c>
      <c r="F7" s="18">
        <f t="shared" si="0"/>
        <v>9667.2438100216732</v>
      </c>
      <c r="G7" s="18">
        <f t="shared" si="1"/>
        <v>3466.873642214669</v>
      </c>
      <c r="H7" s="1">
        <f t="shared" si="2"/>
        <v>2.7884615384615383</v>
      </c>
      <c r="J7" s="20"/>
      <c r="K7" s="20"/>
      <c r="L7" s="20"/>
      <c r="M7" s="20"/>
      <c r="N7" s="20"/>
      <c r="O7" s="20"/>
      <c r="P7" s="20"/>
      <c r="Q7" s="20"/>
    </row>
    <row r="8" spans="1:18" ht="15" thickBot="1" x14ac:dyDescent="0.2">
      <c r="A8" s="25">
        <v>6</v>
      </c>
      <c r="B8" s="25">
        <v>10000</v>
      </c>
      <c r="C8" s="18"/>
      <c r="D8" s="25">
        <v>4000</v>
      </c>
      <c r="F8" s="18">
        <f t="shared" si="0"/>
        <v>8445.2834073538233</v>
      </c>
      <c r="G8" s="18">
        <f t="shared" si="1"/>
        <v>3028.6533598786123</v>
      </c>
      <c r="H8" s="1">
        <f t="shared" si="2"/>
        <v>2.7884615384615388</v>
      </c>
      <c r="J8" s="21"/>
      <c r="K8" s="21"/>
      <c r="L8" s="21"/>
      <c r="M8" s="21"/>
      <c r="N8" s="21"/>
      <c r="O8" s="21"/>
      <c r="P8" s="21"/>
      <c r="Q8" s="21"/>
    </row>
    <row r="9" spans="1:18" x14ac:dyDescent="0.15">
      <c r="A9" s="25">
        <v>7</v>
      </c>
      <c r="B9" s="25">
        <v>12500</v>
      </c>
      <c r="C9" s="18">
        <v>6615</v>
      </c>
      <c r="D9" s="25">
        <v>2100</v>
      </c>
      <c r="E9" s="25">
        <f>C9/D9+0.9</f>
        <v>4.05</v>
      </c>
      <c r="F9" s="18">
        <f t="shared" si="0"/>
        <v>7377.7814268621287</v>
      </c>
      <c r="G9" s="18">
        <f t="shared" si="1"/>
        <v>2645.8250634264186</v>
      </c>
      <c r="H9" s="1">
        <f t="shared" si="2"/>
        <v>2.7884615384615383</v>
      </c>
    </row>
    <row r="10" spans="1:18" ht="15" thickBot="1" x14ac:dyDescent="0.2">
      <c r="A10" s="25">
        <v>8</v>
      </c>
      <c r="B10" s="25">
        <v>15000</v>
      </c>
      <c r="C10" s="18"/>
      <c r="D10" s="25">
        <v>2560</v>
      </c>
      <c r="F10" s="18">
        <f t="shared" si="0"/>
        <v>6445.2139918898192</v>
      </c>
      <c r="G10" s="18">
        <f t="shared" si="1"/>
        <v>2311.387086746694</v>
      </c>
      <c r="H10" s="1">
        <f t="shared" si="2"/>
        <v>2.7884615384615383</v>
      </c>
      <c r="J10" s="25" t="s">
        <v>14</v>
      </c>
    </row>
    <row r="11" spans="1:18" ht="18" x14ac:dyDescent="0.25">
      <c r="A11" s="25">
        <v>9</v>
      </c>
      <c r="B11" s="25">
        <v>17500</v>
      </c>
      <c r="C11" s="18"/>
      <c r="D11" s="25">
        <v>2370</v>
      </c>
      <c r="F11" s="18">
        <f t="shared" si="0"/>
        <v>5630.5250857668962</v>
      </c>
      <c r="G11" s="18">
        <f t="shared" si="1"/>
        <v>2019.222789378473</v>
      </c>
      <c r="H11" s="1">
        <f t="shared" si="2"/>
        <v>2.7884615384615388</v>
      </c>
      <c r="J11" s="4" t="s">
        <v>18</v>
      </c>
      <c r="K11" s="5">
        <f>K5</f>
        <v>14500</v>
      </c>
      <c r="L11" s="6" t="s">
        <v>6</v>
      </c>
      <c r="M11" s="3"/>
      <c r="N11" s="7" t="s">
        <v>7</v>
      </c>
      <c r="O11" s="5">
        <f>O5</f>
        <v>5200</v>
      </c>
      <c r="P11" s="6" t="s">
        <v>6</v>
      </c>
      <c r="Q11" s="3"/>
    </row>
    <row r="12" spans="1:18" ht="18" x14ac:dyDescent="0.25">
      <c r="A12" s="25">
        <v>10</v>
      </c>
      <c r="B12" s="25">
        <v>20000</v>
      </c>
      <c r="C12" s="18"/>
      <c r="D12" s="25">
        <v>1700</v>
      </c>
      <c r="F12" s="18">
        <f t="shared" si="0"/>
        <v>4918.8146090017781</v>
      </c>
      <c r="G12" s="18">
        <f t="shared" si="1"/>
        <v>1763.9886873661549</v>
      </c>
      <c r="H12" s="1">
        <f t="shared" si="2"/>
        <v>2.7884615384615383</v>
      </c>
      <c r="J12" s="8" t="s">
        <v>19</v>
      </c>
      <c r="K12" s="9">
        <f>K6</f>
        <v>18500</v>
      </c>
      <c r="L12" s="10"/>
      <c r="M12" s="11"/>
      <c r="N12" s="12" t="s">
        <v>9</v>
      </c>
      <c r="O12" s="9">
        <f>O6</f>
        <v>18500</v>
      </c>
      <c r="P12" s="10"/>
      <c r="Q12" s="11"/>
    </row>
    <row r="13" spans="1:18" x14ac:dyDescent="0.15">
      <c r="A13" s="25">
        <v>11</v>
      </c>
      <c r="B13" s="25">
        <v>22500</v>
      </c>
      <c r="C13" s="18"/>
      <c r="D13" s="25">
        <v>1560</v>
      </c>
      <c r="F13" s="18">
        <f t="shared" si="0"/>
        <v>4297.0658667146163</v>
      </c>
      <c r="G13" s="18">
        <f t="shared" si="1"/>
        <v>1541.0167246148969</v>
      </c>
      <c r="H13" s="1">
        <f t="shared" si="2"/>
        <v>2.7884615384615383</v>
      </c>
      <c r="J13" s="8"/>
      <c r="K13" s="9"/>
      <c r="L13" s="13"/>
      <c r="M13" s="14"/>
      <c r="N13" s="12"/>
      <c r="O13" s="9"/>
      <c r="P13" s="13"/>
      <c r="Q13" s="14"/>
    </row>
    <row r="14" spans="1:18" ht="15" thickBot="1" x14ac:dyDescent="0.2">
      <c r="A14" s="25">
        <v>12</v>
      </c>
      <c r="B14" s="25">
        <v>25000</v>
      </c>
      <c r="C14" s="18"/>
      <c r="D14" s="25">
        <v>930</v>
      </c>
      <c r="F14" s="18">
        <f t="shared" si="0"/>
        <v>3753.9075022449506</v>
      </c>
      <c r="G14" s="18">
        <f t="shared" si="1"/>
        <v>1346.22889735681</v>
      </c>
      <c r="H14" s="1">
        <f t="shared" si="2"/>
        <v>2.7884615384615383</v>
      </c>
      <c r="J14" s="15"/>
      <c r="K14" s="16"/>
      <c r="L14" s="16"/>
      <c r="M14" s="16"/>
      <c r="N14" s="17"/>
      <c r="O14" s="16"/>
      <c r="P14" s="15"/>
      <c r="Q14" s="15"/>
    </row>
    <row r="15" spans="1:18" x14ac:dyDescent="0.15">
      <c r="A15" s="25">
        <v>13</v>
      </c>
      <c r="B15" s="25">
        <v>27500</v>
      </c>
      <c r="C15" s="18"/>
      <c r="D15" s="25">
        <v>1250</v>
      </c>
      <c r="F15" s="18">
        <f t="shared" si="0"/>
        <v>3279.4055228632155</v>
      </c>
      <c r="G15" s="18">
        <f t="shared" si="1"/>
        <v>1176.0626702681877</v>
      </c>
      <c r="H15" s="1">
        <f t="shared" si="2"/>
        <v>2.7884615384615383</v>
      </c>
    </row>
    <row r="16" spans="1:18" x14ac:dyDescent="0.15">
      <c r="A16" s="25">
        <v>14</v>
      </c>
      <c r="B16" s="25">
        <v>30000</v>
      </c>
      <c r="C16" s="18"/>
      <c r="D16" s="25">
        <v>910</v>
      </c>
      <c r="F16" s="18">
        <f t="shared" si="0"/>
        <v>2864.8816138794687</v>
      </c>
      <c r="G16" s="18">
        <f t="shared" si="1"/>
        <v>1027.4058201498783</v>
      </c>
      <c r="H16" s="1">
        <f t="shared" si="2"/>
        <v>2.7884615384615388</v>
      </c>
    </row>
    <row r="17" spans="1:8" x14ac:dyDescent="0.15">
      <c r="A17" s="25">
        <v>15</v>
      </c>
      <c r="B17" s="25">
        <v>32500</v>
      </c>
      <c r="C17" s="18"/>
      <c r="D17" s="25">
        <v>1110</v>
      </c>
      <c r="F17" s="18">
        <f t="shared" si="0"/>
        <v>2502.7544182394086</v>
      </c>
      <c r="G17" s="18">
        <f t="shared" si="1"/>
        <v>897.53951550654654</v>
      </c>
      <c r="H17" s="1">
        <f t="shared" si="2"/>
        <v>2.7884615384615383</v>
      </c>
    </row>
    <row r="18" spans="1:8" x14ac:dyDescent="0.15">
      <c r="A18" s="25">
        <v>16</v>
      </c>
      <c r="B18" s="25">
        <v>35000</v>
      </c>
      <c r="C18" s="18"/>
      <c r="D18" s="25">
        <v>900</v>
      </c>
      <c r="F18" s="18">
        <f t="shared" si="0"/>
        <v>2186.4008787207117</v>
      </c>
      <c r="G18" s="18">
        <f t="shared" si="1"/>
        <v>784.08859098949654</v>
      </c>
      <c r="H18" s="1">
        <f t="shared" si="2"/>
        <v>2.7884615384615388</v>
      </c>
    </row>
    <row r="19" spans="1:8" x14ac:dyDescent="0.15">
      <c r="A19" s="25">
        <v>17</v>
      </c>
      <c r="B19" s="25">
        <v>37500</v>
      </c>
      <c r="C19" s="18"/>
      <c r="D19" s="25">
        <v>630</v>
      </c>
      <c r="F19" s="18">
        <f t="shared" si="0"/>
        <v>1910.0351067738757</v>
      </c>
      <c r="G19" s="18">
        <f t="shared" si="1"/>
        <v>684.97810725683814</v>
      </c>
      <c r="H19" s="1">
        <f t="shared" si="2"/>
        <v>2.7884615384615388</v>
      </c>
    </row>
    <row r="20" spans="1:8" x14ac:dyDescent="0.15">
      <c r="A20" s="25">
        <v>18</v>
      </c>
      <c r="B20" s="25">
        <v>40000</v>
      </c>
      <c r="C20" s="18"/>
      <c r="D20" s="25">
        <v>560</v>
      </c>
      <c r="F20" s="18">
        <f t="shared" si="0"/>
        <v>1668.6025626020219</v>
      </c>
      <c r="G20" s="18">
        <f t="shared" si="1"/>
        <v>598.39540176072501</v>
      </c>
      <c r="H20" s="1">
        <f t="shared" si="2"/>
        <v>2.7884615384615388</v>
      </c>
    </row>
    <row r="21" spans="1:8" x14ac:dyDescent="0.15">
      <c r="A21" s="25">
        <v>19</v>
      </c>
      <c r="B21" s="25">
        <v>42500</v>
      </c>
      <c r="C21" s="18"/>
      <c r="D21" s="25">
        <v>600</v>
      </c>
      <c r="F21" s="18">
        <f t="shared" si="0"/>
        <v>1457.6876111061204</v>
      </c>
      <c r="G21" s="18">
        <f t="shared" si="1"/>
        <v>522.75693639667759</v>
      </c>
      <c r="H21" s="1">
        <f t="shared" si="2"/>
        <v>2.7884615384615388</v>
      </c>
    </row>
    <row r="22" spans="1:8" x14ac:dyDescent="0.15">
      <c r="A22" s="25">
        <v>20</v>
      </c>
      <c r="B22" s="25">
        <v>45000</v>
      </c>
      <c r="C22" s="18"/>
      <c r="D22" s="25">
        <v>660</v>
      </c>
      <c r="F22" s="18">
        <f t="shared" si="0"/>
        <v>1273.4327629575062</v>
      </c>
      <c r="G22" s="18">
        <f t="shared" si="1"/>
        <v>456.67933568131258</v>
      </c>
      <c r="H22" s="1">
        <f t="shared" si="2"/>
        <v>2.7884615384615383</v>
      </c>
    </row>
    <row r="23" spans="1:8" x14ac:dyDescent="0.15">
      <c r="A23" s="25">
        <v>21</v>
      </c>
      <c r="B23" s="25">
        <v>47500</v>
      </c>
      <c r="C23" s="18"/>
      <c r="D23" s="25">
        <v>300</v>
      </c>
      <c r="F23" s="18">
        <f t="shared" si="0"/>
        <v>1112.4681237724621</v>
      </c>
      <c r="G23" s="18">
        <f t="shared" si="1"/>
        <v>398.95408576667614</v>
      </c>
      <c r="H23" s="1">
        <f t="shared" si="2"/>
        <v>2.7884615384615379</v>
      </c>
    </row>
    <row r="24" spans="1:8" x14ac:dyDescent="0.15">
      <c r="A24" s="25">
        <v>22</v>
      </c>
      <c r="B24" s="25">
        <v>50000</v>
      </c>
      <c r="C24" s="18"/>
      <c r="D24" s="25">
        <v>330</v>
      </c>
      <c r="F24" s="18">
        <f t="shared" si="0"/>
        <v>971.84976106282238</v>
      </c>
      <c r="G24" s="18">
        <f t="shared" si="1"/>
        <v>348.52543155356392</v>
      </c>
      <c r="H24" s="1">
        <f t="shared" si="2"/>
        <v>2.7884615384615383</v>
      </c>
    </row>
    <row r="25" spans="1:8" x14ac:dyDescent="0.15">
      <c r="A25" s="25">
        <v>23</v>
      </c>
      <c r="B25" s="25">
        <v>52500</v>
      </c>
      <c r="C25" s="18"/>
      <c r="D25" s="25">
        <v>230</v>
      </c>
      <c r="F25" s="18">
        <f t="shared" si="0"/>
        <v>849.0058617365346</v>
      </c>
      <c r="G25" s="18">
        <f t="shared" si="1"/>
        <v>304.47106765723998</v>
      </c>
      <c r="H25" s="1">
        <f t="shared" si="2"/>
        <v>2.7884615384615383</v>
      </c>
    </row>
    <row r="26" spans="1:8" x14ac:dyDescent="0.15">
      <c r="A26" s="25">
        <v>24</v>
      </c>
      <c r="B26" s="25">
        <v>55000</v>
      </c>
      <c r="C26" s="18"/>
      <c r="D26" s="25">
        <v>200</v>
      </c>
      <c r="F26" s="18">
        <f t="shared" si="0"/>
        <v>741.68969540591468</v>
      </c>
      <c r="G26" s="18">
        <f t="shared" si="1"/>
        <v>265.98527007660385</v>
      </c>
      <c r="H26" s="1">
        <f t="shared" si="2"/>
        <v>2.7884615384615388</v>
      </c>
    </row>
    <row r="27" spans="1:8" x14ac:dyDescent="0.15">
      <c r="A27" s="25">
        <v>25</v>
      </c>
      <c r="B27" s="25">
        <v>57500</v>
      </c>
      <c r="C27" s="18"/>
      <c r="D27" s="25">
        <v>150</v>
      </c>
      <c r="F27" s="18">
        <f t="shared" si="0"/>
        <v>647.93852323486999</v>
      </c>
      <c r="G27" s="18">
        <f t="shared" si="1"/>
        <v>232.36416005664304</v>
      </c>
      <c r="H27" s="1">
        <f t="shared" si="2"/>
        <v>2.7884615384615383</v>
      </c>
    </row>
    <row r="28" spans="1:8" x14ac:dyDescent="0.15">
      <c r="A28" s="25">
        <v>26</v>
      </c>
      <c r="B28" s="25">
        <v>60000</v>
      </c>
      <c r="C28" s="18"/>
      <c r="D28" s="25">
        <v>210</v>
      </c>
      <c r="F28" s="18">
        <f t="shared" si="0"/>
        <v>566.0377007961813</v>
      </c>
      <c r="G28" s="18">
        <f t="shared" si="1"/>
        <v>202.99283063035466</v>
      </c>
      <c r="H28" s="1">
        <f t="shared" si="2"/>
        <v>2.7884615384615388</v>
      </c>
    </row>
    <row r="29" spans="1:8" x14ac:dyDescent="0.15">
      <c r="A29" s="25">
        <v>27</v>
      </c>
      <c r="B29" s="25">
        <v>62500</v>
      </c>
      <c r="C29" s="18"/>
      <c r="D29" s="25">
        <v>190</v>
      </c>
      <c r="F29" s="18">
        <f t="shared" si="0"/>
        <v>494.489318404806</v>
      </c>
      <c r="G29" s="18">
        <f t="shared" si="1"/>
        <v>177.33410039344767</v>
      </c>
      <c r="H29" s="1">
        <f t="shared" si="2"/>
        <v>2.7884615384615383</v>
      </c>
    </row>
    <row r="30" spans="1:8" x14ac:dyDescent="0.15">
      <c r="A30" s="25">
        <v>28</v>
      </c>
      <c r="B30" s="25">
        <v>65000</v>
      </c>
      <c r="C30" s="18"/>
      <c r="D30" s="25">
        <v>125</v>
      </c>
      <c r="F30" s="18">
        <f t="shared" si="0"/>
        <v>431.98480538047448</v>
      </c>
      <c r="G30" s="18">
        <f t="shared" si="1"/>
        <v>154.91868882610117</v>
      </c>
      <c r="H30" s="1">
        <f t="shared" si="2"/>
        <v>2.7884615384615388</v>
      </c>
    </row>
    <row r="31" spans="1:8" x14ac:dyDescent="0.15">
      <c r="A31" s="25">
        <v>29</v>
      </c>
      <c r="B31" s="25">
        <v>67500</v>
      </c>
      <c r="C31" s="18">
        <v>325.5</v>
      </c>
      <c r="D31" s="25">
        <v>150</v>
      </c>
      <c r="E31" s="25">
        <f t="shared" ref="E31:E35" si="3">C31/D31+0.9</f>
        <v>3.07</v>
      </c>
      <c r="F31" s="18">
        <f t="shared" si="0"/>
        <v>377.380997190399</v>
      </c>
      <c r="G31" s="18">
        <f t="shared" si="1"/>
        <v>135.33663347517756</v>
      </c>
      <c r="H31" s="1">
        <f t="shared" si="2"/>
        <v>2.7884615384615388</v>
      </c>
    </row>
    <row r="32" spans="1:8" x14ac:dyDescent="0.15">
      <c r="A32" s="25">
        <v>30</v>
      </c>
      <c r="B32" s="25">
        <v>70000</v>
      </c>
      <c r="C32" s="18">
        <v>289.5</v>
      </c>
      <c r="D32" s="25">
        <v>150</v>
      </c>
      <c r="E32" s="25">
        <f t="shared" si="3"/>
        <v>2.83</v>
      </c>
      <c r="F32" s="18">
        <f t="shared" si="0"/>
        <v>329.67922775659991</v>
      </c>
      <c r="G32" s="18">
        <f t="shared" si="1"/>
        <v>118.22979202305652</v>
      </c>
      <c r="H32" s="1">
        <f t="shared" si="2"/>
        <v>2.7884615384615383</v>
      </c>
    </row>
    <row r="33" spans="1:8" x14ac:dyDescent="0.15">
      <c r="A33" s="25">
        <v>31</v>
      </c>
      <c r="B33" s="25">
        <v>72500</v>
      </c>
      <c r="C33" s="18">
        <v>382.2</v>
      </c>
      <c r="D33" s="25">
        <v>140</v>
      </c>
      <c r="E33" s="25">
        <f t="shared" si="3"/>
        <v>3.63</v>
      </c>
      <c r="F33" s="18">
        <f t="shared" si="0"/>
        <v>288.00706454053864</v>
      </c>
      <c r="G33" s="18">
        <f t="shared" si="1"/>
        <v>103.28529211108972</v>
      </c>
      <c r="H33" s="1">
        <f t="shared" si="2"/>
        <v>2.7884615384615383</v>
      </c>
    </row>
    <row r="34" spans="1:8" x14ac:dyDescent="0.15">
      <c r="A34" s="25">
        <v>32</v>
      </c>
      <c r="B34" s="25">
        <v>75000</v>
      </c>
      <c r="C34" s="18">
        <v>232.20000000000002</v>
      </c>
      <c r="D34" s="25">
        <v>90</v>
      </c>
      <c r="E34" s="25">
        <f t="shared" si="3"/>
        <v>3.48</v>
      </c>
      <c r="F34" s="18">
        <f t="shared" si="0"/>
        <v>251.60235235232349</v>
      </c>
      <c r="G34" s="18">
        <f t="shared" si="1"/>
        <v>90.229809119453947</v>
      </c>
      <c r="H34" s="1">
        <f t="shared" si="2"/>
        <v>2.7884615384615383</v>
      </c>
    </row>
    <row r="35" spans="1:8" x14ac:dyDescent="0.15">
      <c r="A35" s="25">
        <v>33</v>
      </c>
      <c r="B35" s="25">
        <v>77500</v>
      </c>
      <c r="C35" s="18">
        <v>238.5</v>
      </c>
      <c r="D35" s="25">
        <v>90</v>
      </c>
      <c r="E35" s="25">
        <f t="shared" si="3"/>
        <v>3.55</v>
      </c>
      <c r="F35" s="18">
        <f t="shared" si="0"/>
        <v>219.79927405673899</v>
      </c>
      <c r="G35" s="18">
        <f t="shared" si="1"/>
        <v>78.824567247933985</v>
      </c>
      <c r="H35" s="1">
        <f t="shared" si="2"/>
        <v>2.7884615384615383</v>
      </c>
    </row>
    <row r="36" spans="1:8" x14ac:dyDescent="0.15">
      <c r="A36" s="25">
        <v>34</v>
      </c>
      <c r="B36" s="25">
        <v>80000</v>
      </c>
      <c r="C36" s="18"/>
      <c r="D36" s="25">
        <v>90</v>
      </c>
      <c r="F36" s="18">
        <f t="shared" si="0"/>
        <v>192.01617323600237</v>
      </c>
      <c r="G36" s="18">
        <f t="shared" si="1"/>
        <v>68.860972470842228</v>
      </c>
      <c r="H36" s="1">
        <f t="shared" si="2"/>
        <v>2.7884615384615388</v>
      </c>
    </row>
    <row r="37" spans="1:8" x14ac:dyDescent="0.15">
      <c r="A37" s="25">
        <v>35</v>
      </c>
      <c r="B37" s="25">
        <v>82500</v>
      </c>
      <c r="C37" s="18"/>
      <c r="D37" s="25">
        <v>70</v>
      </c>
      <c r="F37" s="18">
        <f t="shared" si="0"/>
        <v>167.74491609413045</v>
      </c>
      <c r="G37" s="18">
        <f t="shared" si="1"/>
        <v>60.156797495826098</v>
      </c>
      <c r="H37" s="1">
        <f t="shared" si="2"/>
        <v>2.7884615384615383</v>
      </c>
    </row>
    <row r="38" spans="1:8" x14ac:dyDescent="0.15">
      <c r="A38" s="25">
        <v>36</v>
      </c>
      <c r="B38" s="25">
        <v>85000</v>
      </c>
      <c r="C38" s="18">
        <v>161</v>
      </c>
      <c r="D38" s="25">
        <v>70</v>
      </c>
      <c r="E38" s="25">
        <f t="shared" ref="E38:E40" si="4">C38/D38+0.9</f>
        <v>3.1999999999999997</v>
      </c>
      <c r="F38" s="18">
        <f t="shared" si="0"/>
        <v>146.54159803946675</v>
      </c>
      <c r="G38" s="18">
        <f t="shared" si="1"/>
        <v>52.552848952084624</v>
      </c>
      <c r="H38" s="1">
        <f t="shared" si="2"/>
        <v>2.7884615384615388</v>
      </c>
    </row>
    <row r="39" spans="1:8" x14ac:dyDescent="0.15">
      <c r="A39" s="25">
        <v>37</v>
      </c>
      <c r="B39" s="25">
        <v>87500</v>
      </c>
      <c r="C39" s="18">
        <v>120</v>
      </c>
      <c r="D39" s="25">
        <v>50</v>
      </c>
      <c r="E39" s="25">
        <f t="shared" si="4"/>
        <v>3.3</v>
      </c>
      <c r="F39" s="18">
        <f t="shared" si="0"/>
        <v>128.01842497515818</v>
      </c>
      <c r="G39" s="18">
        <f t="shared" si="1"/>
        <v>45.910055853160173</v>
      </c>
      <c r="H39" s="1">
        <f t="shared" si="2"/>
        <v>2.7884615384615388</v>
      </c>
    </row>
    <row r="40" spans="1:8" x14ac:dyDescent="0.15">
      <c r="A40" s="25">
        <v>38</v>
      </c>
      <c r="B40" s="25">
        <v>90000</v>
      </c>
      <c r="C40" s="18">
        <v>117.5</v>
      </c>
      <c r="D40" s="25">
        <v>50</v>
      </c>
      <c r="E40" s="25">
        <f t="shared" si="4"/>
        <v>3.25</v>
      </c>
      <c r="F40" s="18">
        <f t="shared" si="0"/>
        <v>111.8366208119716</v>
      </c>
      <c r="G40" s="18">
        <f t="shared" si="1"/>
        <v>40.106926084293264</v>
      </c>
      <c r="H40" s="1">
        <f t="shared" si="2"/>
        <v>2.7884615384615383</v>
      </c>
    </row>
    <row r="41" spans="1:8" x14ac:dyDescent="0.15">
      <c r="A41" s="25">
        <v>39</v>
      </c>
      <c r="B41" s="25">
        <v>92500</v>
      </c>
      <c r="C41" s="18"/>
      <c r="D41" s="25">
        <v>40</v>
      </c>
      <c r="F41" s="18">
        <f t="shared" si="0"/>
        <v>97.70023148673927</v>
      </c>
      <c r="G41" s="18">
        <f t="shared" si="1"/>
        <v>35.037324395244426</v>
      </c>
      <c r="H41" s="1">
        <f t="shared" si="2"/>
        <v>2.7884615384615388</v>
      </c>
    </row>
    <row r="42" spans="1:8" x14ac:dyDescent="0.15">
      <c r="D42" s="2" t="s">
        <v>16</v>
      </c>
      <c r="E42" s="24">
        <f>AVERAGE(E4:E41)</f>
        <v>3.3939999999999997</v>
      </c>
      <c r="G42" s="2" t="s">
        <v>17</v>
      </c>
      <c r="H42" s="24">
        <f>AVERAGE(H4:H41)</f>
        <v>2.7884615384615365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42"/>
  <dimension ref="A1:R86"/>
  <sheetViews>
    <sheetView topLeftCell="H11" workbookViewId="0">
      <selection activeCell="R35" sqref="R35"/>
    </sheetView>
  </sheetViews>
  <sheetFormatPr baseColWidth="10" defaultColWidth="8.83203125" defaultRowHeight="14" x14ac:dyDescent="0.15"/>
  <cols>
    <col min="1" max="1" width="5.83203125" style="25" customWidth="1"/>
    <col min="2" max="2" width="12" style="25" customWidth="1"/>
    <col min="3" max="3" width="8.83203125" style="25"/>
    <col min="4" max="4" width="10.83203125" style="25" customWidth="1"/>
    <col min="5" max="5" width="10.5" style="25" customWidth="1"/>
    <col min="6" max="6" width="8.83203125" style="25"/>
    <col min="7" max="7" width="11.1640625" style="25" customWidth="1"/>
    <col min="8" max="8" width="11.5" style="25" customWidth="1"/>
    <col min="9" max="16384" width="8.83203125" style="25"/>
  </cols>
  <sheetData>
    <row r="1" spans="1:18" x14ac:dyDescent="0.15">
      <c r="A1" s="2" t="s">
        <v>35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24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25">
        <v>1</v>
      </c>
      <c r="B4" s="25">
        <v>0</v>
      </c>
      <c r="D4" s="25">
        <v>4500</v>
      </c>
      <c r="E4" s="25">
        <v>3.2</v>
      </c>
      <c r="F4" s="18">
        <f>$K$5*EXP(-B4/$K$6)</f>
        <v>7900</v>
      </c>
      <c r="G4" s="18">
        <f>$O$5*EXP(-B4/$O$6)</f>
        <v>3950</v>
      </c>
      <c r="H4" s="1">
        <f>F4/G4</f>
        <v>2</v>
      </c>
      <c r="J4" s="25" t="s">
        <v>4</v>
      </c>
    </row>
    <row r="5" spans="1:18" x14ac:dyDescent="0.15">
      <c r="A5" s="25">
        <v>2</v>
      </c>
      <c r="B5" s="25">
        <v>1000</v>
      </c>
      <c r="D5" s="25">
        <v>4000</v>
      </c>
      <c r="E5" s="25">
        <v>2</v>
      </c>
      <c r="F5" s="18">
        <f t="shared" ref="F5:F19" si="0">$K$5*EXP(-B5/$K$6)</f>
        <v>6913.8692204392855</v>
      </c>
      <c r="G5" s="18">
        <f t="shared" ref="G5:G19" si="1">$O$5*EXP(-B5/$O$6)</f>
        <v>3378.6140428643189</v>
      </c>
      <c r="H5" s="1">
        <f t="shared" ref="H5:H68" si="2">F5/G5</f>
        <v>2.0463625417769977</v>
      </c>
      <c r="J5" s="19" t="s">
        <v>5</v>
      </c>
      <c r="K5" s="19">
        <v>7900</v>
      </c>
      <c r="L5" s="19" t="s">
        <v>6</v>
      </c>
      <c r="M5" s="3">
        <f>LN(K5/K7)/(-1/K8+1/K6)</f>
        <v>14991.709538041057</v>
      </c>
      <c r="N5" s="19" t="s">
        <v>7</v>
      </c>
      <c r="O5" s="19">
        <v>3950</v>
      </c>
      <c r="P5" s="19" t="s">
        <v>6</v>
      </c>
      <c r="Q5" s="3">
        <f>LN(O5/O7)/(-1/O8+1/O6)</f>
        <v>14993.697612328171</v>
      </c>
    </row>
    <row r="6" spans="1:18" x14ac:dyDescent="0.15">
      <c r="A6" s="25">
        <v>3</v>
      </c>
      <c r="B6" s="30">
        <v>2000</v>
      </c>
      <c r="D6" s="25">
        <v>3250</v>
      </c>
      <c r="E6" s="25">
        <v>1.1000000000000001</v>
      </c>
      <c r="F6" s="18">
        <f t="shared" si="0"/>
        <v>6050.8338730807245</v>
      </c>
      <c r="G6" s="18">
        <f t="shared" si="1"/>
        <v>2889.8817343392352</v>
      </c>
      <c r="H6" s="1">
        <f t="shared" si="2"/>
        <v>2.0937998261940063</v>
      </c>
      <c r="J6" s="20" t="s">
        <v>8</v>
      </c>
      <c r="K6" s="20">
        <v>7500</v>
      </c>
      <c r="L6" s="20"/>
      <c r="M6" s="20"/>
      <c r="N6" s="20" t="s">
        <v>9</v>
      </c>
      <c r="O6" s="20">
        <v>6400</v>
      </c>
      <c r="P6" s="20"/>
      <c r="Q6" s="20"/>
      <c r="R6" s="25">
        <f>1/0.0002</f>
        <v>5000</v>
      </c>
    </row>
    <row r="7" spans="1:18" x14ac:dyDescent="0.15">
      <c r="A7" s="25">
        <v>4</v>
      </c>
      <c r="B7" s="25">
        <v>3000</v>
      </c>
      <c r="D7" s="25">
        <v>2800</v>
      </c>
      <c r="E7" s="25">
        <v>4</v>
      </c>
      <c r="F7" s="18">
        <f t="shared" si="0"/>
        <v>5295.5283636815511</v>
      </c>
      <c r="G7" s="18">
        <f t="shared" si="1"/>
        <v>2471.8468379381347</v>
      </c>
      <c r="H7" s="1">
        <f t="shared" si="2"/>
        <v>2.1423367671513018</v>
      </c>
      <c r="J7" s="20" t="s">
        <v>10</v>
      </c>
      <c r="K7" s="20">
        <v>1557</v>
      </c>
      <c r="L7" s="20"/>
      <c r="M7" s="20"/>
      <c r="N7" s="20" t="s">
        <v>11</v>
      </c>
      <c r="O7" s="20">
        <v>552</v>
      </c>
      <c r="P7" s="20"/>
      <c r="Q7" s="20"/>
      <c r="R7" s="25">
        <f>1/0.00003</f>
        <v>33333.333333333336</v>
      </c>
    </row>
    <row r="8" spans="1:18" ht="15" thickBot="1" x14ac:dyDescent="0.2">
      <c r="A8" s="25">
        <v>5</v>
      </c>
      <c r="B8" s="30">
        <v>4000</v>
      </c>
      <c r="D8" s="25">
        <v>1700</v>
      </c>
      <c r="E8" s="25">
        <v>1</v>
      </c>
      <c r="F8" s="18">
        <f t="shared" si="0"/>
        <v>4634.505134129251</v>
      </c>
      <c r="G8" s="18">
        <f t="shared" si="1"/>
        <v>2114.2826426500114</v>
      </c>
      <c r="H8" s="1">
        <f t="shared" si="2"/>
        <v>2.1919988560850259</v>
      </c>
      <c r="J8" s="21" t="s">
        <v>12</v>
      </c>
      <c r="K8" s="21">
        <v>40000</v>
      </c>
      <c r="L8" s="21"/>
      <c r="M8" s="21"/>
      <c r="N8" s="21" t="s">
        <v>13</v>
      </c>
      <c r="O8" s="21">
        <v>40000</v>
      </c>
      <c r="P8" s="21"/>
      <c r="Q8" s="21"/>
    </row>
    <row r="9" spans="1:18" x14ac:dyDescent="0.15">
      <c r="A9" s="25">
        <v>6</v>
      </c>
      <c r="B9" s="25">
        <v>5000</v>
      </c>
      <c r="D9" s="25">
        <v>1850</v>
      </c>
      <c r="E9" s="25">
        <v>3.9</v>
      </c>
      <c r="F9" s="18">
        <f t="shared" si="0"/>
        <v>4055.9952403574771</v>
      </c>
      <c r="G9" s="18">
        <f t="shared" si="1"/>
        <v>1808.4417789978763</v>
      </c>
      <c r="H9" s="1">
        <f t="shared" si="2"/>
        <v>2.2428121753552124</v>
      </c>
    </row>
    <row r="10" spans="1:18" ht="15" thickBot="1" x14ac:dyDescent="0.2">
      <c r="A10" s="25">
        <v>7</v>
      </c>
      <c r="B10" s="30">
        <v>6000</v>
      </c>
      <c r="D10" s="25">
        <v>1400</v>
      </c>
      <c r="E10" s="25">
        <v>1.4</v>
      </c>
      <c r="F10" s="18">
        <f t="shared" si="0"/>
        <v>3549.6988165260505</v>
      </c>
      <c r="G10" s="18">
        <f t="shared" si="1"/>
        <v>1546.8422253733561</v>
      </c>
      <c r="H10" s="1">
        <f t="shared" si="2"/>
        <v>2.2948034119441441</v>
      </c>
      <c r="J10" s="25" t="s">
        <v>14</v>
      </c>
    </row>
    <row r="11" spans="1:18" ht="18" x14ac:dyDescent="0.25">
      <c r="A11" s="25">
        <v>8</v>
      </c>
      <c r="B11" s="25">
        <v>7000</v>
      </c>
      <c r="D11" s="25">
        <v>1000</v>
      </c>
      <c r="E11" s="25">
        <v>1.3</v>
      </c>
      <c r="F11" s="18">
        <f t="shared" si="0"/>
        <v>3106.6016948619263</v>
      </c>
      <c r="G11" s="18">
        <f t="shared" si="1"/>
        <v>1323.0842695549152</v>
      </c>
      <c r="H11" s="1">
        <f t="shared" si="2"/>
        <v>2.3479998714722723</v>
      </c>
      <c r="J11" s="4" t="s">
        <v>18</v>
      </c>
      <c r="K11" s="5">
        <f>K5</f>
        <v>7900</v>
      </c>
      <c r="L11" s="6" t="s">
        <v>6</v>
      </c>
      <c r="M11" s="3">
        <f>M5</f>
        <v>14991.709538041057</v>
      </c>
      <c r="N11" s="7" t="s">
        <v>7</v>
      </c>
      <c r="O11" s="5">
        <f>O5</f>
        <v>3950</v>
      </c>
      <c r="P11" s="6" t="s">
        <v>6</v>
      </c>
      <c r="Q11" s="3">
        <f>Q5</f>
        <v>14993.697612328171</v>
      </c>
    </row>
    <row r="12" spans="1:18" ht="18" x14ac:dyDescent="0.25">
      <c r="A12" s="25">
        <v>9</v>
      </c>
      <c r="B12" s="30">
        <v>8000</v>
      </c>
      <c r="D12" s="25">
        <v>850</v>
      </c>
      <c r="E12" s="25">
        <v>3.7</v>
      </c>
      <c r="F12" s="18">
        <f t="shared" si="0"/>
        <v>2718.8149162367577</v>
      </c>
      <c r="G12" s="18">
        <f t="shared" si="1"/>
        <v>1131.6939475977508</v>
      </c>
      <c r="H12" s="1">
        <f t="shared" si="2"/>
        <v>2.4024294925390315</v>
      </c>
      <c r="J12" s="8" t="s">
        <v>19</v>
      </c>
      <c r="K12" s="9">
        <f>K6</f>
        <v>7500</v>
      </c>
      <c r="L12" s="10"/>
      <c r="M12" s="11"/>
      <c r="N12" s="12" t="s">
        <v>9</v>
      </c>
      <c r="O12" s="9">
        <f>O6</f>
        <v>6400</v>
      </c>
      <c r="P12" s="10"/>
      <c r="Q12" s="11"/>
    </row>
    <row r="13" spans="1:18" ht="18" x14ac:dyDescent="0.25">
      <c r="A13" s="25">
        <v>10</v>
      </c>
      <c r="B13" s="25">
        <v>9000</v>
      </c>
      <c r="D13" s="25">
        <v>800</v>
      </c>
      <c r="E13" s="25">
        <v>1.1000000000000001</v>
      </c>
      <c r="F13" s="18">
        <f t="shared" si="0"/>
        <v>2379.434274106397</v>
      </c>
      <c r="G13" s="18">
        <f t="shared" si="1"/>
        <v>967.98913001982726</v>
      </c>
      <c r="H13" s="1">
        <f t="shared" si="2"/>
        <v>2.4581208613960976</v>
      </c>
      <c r="J13" s="8" t="s">
        <v>20</v>
      </c>
      <c r="K13" s="9">
        <f>K11*EXP(-M11/K12)</f>
        <v>1070.3312225969457</v>
      </c>
      <c r="L13" s="13"/>
      <c r="M13" s="14"/>
      <c r="N13" s="12" t="s">
        <v>11</v>
      </c>
      <c r="O13" s="9">
        <f>O11*EXP(-Q11/O12)</f>
        <v>379.4434621779659</v>
      </c>
      <c r="P13" s="13"/>
      <c r="Q13" s="14"/>
    </row>
    <row r="14" spans="1:18" ht="19" thickBot="1" x14ac:dyDescent="0.3">
      <c r="A14" s="25">
        <v>11</v>
      </c>
      <c r="B14" s="30">
        <v>10000</v>
      </c>
      <c r="D14" s="25">
        <v>800</v>
      </c>
      <c r="E14" s="25">
        <v>3.6</v>
      </c>
      <c r="F14" s="18">
        <f t="shared" si="0"/>
        <v>2082.4173911142416</v>
      </c>
      <c r="G14" s="18">
        <f t="shared" si="1"/>
        <v>827.96497924683638</v>
      </c>
      <c r="H14" s="1">
        <f t="shared" si="2"/>
        <v>2.51510322696079</v>
      </c>
      <c r="J14" s="15" t="s">
        <v>21</v>
      </c>
      <c r="K14" s="16">
        <f>K8</f>
        <v>40000</v>
      </c>
      <c r="L14" s="16"/>
      <c r="M14" s="16"/>
      <c r="N14" s="17" t="s">
        <v>13</v>
      </c>
      <c r="O14" s="16">
        <f>O8</f>
        <v>40000</v>
      </c>
      <c r="P14" s="15"/>
      <c r="Q14" s="15"/>
    </row>
    <row r="15" spans="1:18" x14ac:dyDescent="0.15">
      <c r="A15" s="25">
        <v>12</v>
      </c>
      <c r="B15" s="25">
        <v>11000</v>
      </c>
      <c r="D15" s="25">
        <v>550</v>
      </c>
      <c r="E15" s="25">
        <v>0.8</v>
      </c>
      <c r="F15" s="18">
        <f t="shared" si="0"/>
        <v>1822.4761398142066</v>
      </c>
      <c r="G15" s="18">
        <f t="shared" si="1"/>
        <v>708.19597617296859</v>
      </c>
      <c r="H15" s="1">
        <f t="shared" si="2"/>
        <v>2.573406516177505</v>
      </c>
    </row>
    <row r="16" spans="1:18" x14ac:dyDescent="0.15">
      <c r="A16" s="25">
        <v>13</v>
      </c>
      <c r="B16" s="30">
        <v>12000</v>
      </c>
      <c r="D16" s="25">
        <v>550</v>
      </c>
      <c r="E16" s="25">
        <v>4.5</v>
      </c>
      <c r="F16" s="18">
        <f t="shared" si="0"/>
        <v>1594.9824921577776</v>
      </c>
      <c r="G16" s="18">
        <f t="shared" si="1"/>
        <v>605.75211903746742</v>
      </c>
      <c r="H16" s="1">
        <f t="shared" si="2"/>
        <v>2.6330613497352431</v>
      </c>
      <c r="J16" s="26"/>
      <c r="K16" s="27"/>
      <c r="L16" s="27"/>
      <c r="M16" s="27"/>
      <c r="N16" s="28"/>
      <c r="O16" s="27"/>
      <c r="P16" s="26"/>
      <c r="Q16" s="26"/>
    </row>
    <row r="17" spans="1:17" x14ac:dyDescent="0.15">
      <c r="A17" s="25">
        <v>14</v>
      </c>
      <c r="B17" s="25">
        <v>13000</v>
      </c>
      <c r="D17" s="25">
        <v>550</v>
      </c>
      <c r="E17" s="25">
        <v>1.4</v>
      </c>
      <c r="F17" s="18">
        <f t="shared" si="0"/>
        <v>1395.8861214771141</v>
      </c>
      <c r="G17" s="18">
        <f t="shared" si="1"/>
        <v>518.12724452526743</v>
      </c>
      <c r="H17" s="1">
        <f t="shared" si="2"/>
        <v>2.694099058149491</v>
      </c>
      <c r="J17" s="26"/>
      <c r="K17" s="27"/>
      <c r="L17" s="27"/>
      <c r="M17" s="27"/>
      <c r="N17" s="28"/>
      <c r="O17" s="27"/>
      <c r="P17" s="26"/>
      <c r="Q17" s="26"/>
    </row>
    <row r="18" spans="1:17" x14ac:dyDescent="0.15">
      <c r="A18" s="25">
        <v>15</v>
      </c>
      <c r="B18" s="30">
        <v>14000</v>
      </c>
      <c r="D18" s="25">
        <v>350</v>
      </c>
      <c r="E18" s="25">
        <v>5</v>
      </c>
      <c r="F18" s="18">
        <f t="shared" si="0"/>
        <v>1221.642289939113</v>
      </c>
      <c r="G18" s="18">
        <f t="shared" si="1"/>
        <v>443.17771755535773</v>
      </c>
      <c r="H18" s="1">
        <f t="shared" si="2"/>
        <v>2.7565516982169043</v>
      </c>
      <c r="J18" s="26"/>
      <c r="K18" s="27"/>
      <c r="L18" s="27"/>
      <c r="M18" s="27"/>
      <c r="N18" s="28"/>
      <c r="O18" s="27"/>
      <c r="P18" s="26"/>
      <c r="Q18" s="26"/>
    </row>
    <row r="19" spans="1:17" x14ac:dyDescent="0.15">
      <c r="A19" s="25" t="s">
        <v>15</v>
      </c>
      <c r="B19" s="25">
        <v>15000</v>
      </c>
      <c r="D19" s="25">
        <v>500</v>
      </c>
      <c r="E19" s="25">
        <v>1.3</v>
      </c>
      <c r="F19" s="18">
        <f t="shared" si="0"/>
        <v>1069.1487375692404</v>
      </c>
      <c r="G19" s="18">
        <f t="shared" si="1"/>
        <v>379.06998987774398</v>
      </c>
      <c r="H19" s="1">
        <f t="shared" si="2"/>
        <v>2.8204520698514215</v>
      </c>
      <c r="J19" s="26"/>
      <c r="K19" s="27"/>
      <c r="L19" s="27"/>
      <c r="M19" s="27"/>
      <c r="N19" s="28"/>
      <c r="O19" s="27"/>
      <c r="P19" s="26"/>
      <c r="Q19" s="26"/>
    </row>
    <row r="20" spans="1:17" x14ac:dyDescent="0.15">
      <c r="A20" s="25">
        <v>17</v>
      </c>
      <c r="B20" s="30">
        <v>16000</v>
      </c>
      <c r="D20" s="25">
        <v>600</v>
      </c>
      <c r="E20" s="25">
        <v>1.4</v>
      </c>
      <c r="F20" s="18">
        <f t="shared" ref="F20:F31" si="3">$K$7*EXP(-B20/$K$8)</f>
        <v>1043.6883116774904</v>
      </c>
      <c r="G20" s="18">
        <f t="shared" ref="G20:G31" si="4">$O$7*EXP(-B20/$O$8)</f>
        <v>370.01666541167293</v>
      </c>
      <c r="H20" s="1">
        <f t="shared" si="2"/>
        <v>2.8206521739130435</v>
      </c>
      <c r="J20" s="26"/>
      <c r="K20" s="27"/>
      <c r="L20" s="27"/>
      <c r="M20" s="27"/>
      <c r="N20" s="28"/>
      <c r="O20" s="27"/>
      <c r="P20" s="26"/>
      <c r="Q20" s="26"/>
    </row>
    <row r="21" spans="1:17" x14ac:dyDescent="0.15">
      <c r="A21" s="25">
        <v>18</v>
      </c>
      <c r="B21" s="25">
        <v>17000</v>
      </c>
      <c r="D21" s="25">
        <v>350</v>
      </c>
      <c r="E21" s="25">
        <v>4.2</v>
      </c>
      <c r="F21" s="18">
        <f t="shared" si="3"/>
        <v>1017.9195554471722</v>
      </c>
      <c r="G21" s="18">
        <f t="shared" si="4"/>
        <v>360.88092139167571</v>
      </c>
      <c r="H21" s="1">
        <f t="shared" si="2"/>
        <v>2.8206521739130435</v>
      </c>
      <c r="J21" s="26"/>
      <c r="K21" s="27"/>
      <c r="L21" s="27"/>
      <c r="M21" s="27"/>
      <c r="N21" s="28"/>
      <c r="O21" s="27"/>
      <c r="P21" s="26"/>
      <c r="Q21" s="26"/>
    </row>
    <row r="22" spans="1:17" x14ac:dyDescent="0.15">
      <c r="A22" s="25">
        <v>19</v>
      </c>
      <c r="B22" s="30">
        <v>18000</v>
      </c>
      <c r="D22" s="25">
        <v>300</v>
      </c>
      <c r="E22" s="25">
        <v>6.1</v>
      </c>
      <c r="F22" s="18">
        <f t="shared" si="3"/>
        <v>992.78703207510102</v>
      </c>
      <c r="G22" s="18">
        <f t="shared" si="4"/>
        <v>351.97073969521887</v>
      </c>
      <c r="H22" s="1">
        <f t="shared" si="2"/>
        <v>2.8206521739130435</v>
      </c>
      <c r="J22" s="26"/>
      <c r="K22" s="27"/>
      <c r="L22" s="27"/>
      <c r="M22" s="27"/>
      <c r="N22" s="28"/>
      <c r="O22" s="27"/>
      <c r="P22" s="26"/>
      <c r="Q22" s="26"/>
    </row>
    <row r="23" spans="1:17" x14ac:dyDescent="0.15">
      <c r="A23" s="25">
        <v>20</v>
      </c>
      <c r="B23" s="25">
        <v>19000</v>
      </c>
      <c r="D23" s="25">
        <v>200</v>
      </c>
      <c r="E23" s="25">
        <v>6</v>
      </c>
      <c r="F23" s="18">
        <f t="shared" si="3"/>
        <v>968.27503291603637</v>
      </c>
      <c r="G23" s="18">
        <f t="shared" si="4"/>
        <v>343.28055116869109</v>
      </c>
      <c r="H23" s="1">
        <f t="shared" si="2"/>
        <v>2.8206521739130439</v>
      </c>
      <c r="J23" s="26"/>
      <c r="K23" s="27"/>
      <c r="L23" s="27"/>
      <c r="M23" s="27"/>
      <c r="N23" s="28"/>
      <c r="O23" s="27"/>
      <c r="P23" s="26"/>
      <c r="Q23" s="26"/>
    </row>
    <row r="24" spans="1:17" x14ac:dyDescent="0.15">
      <c r="A24" s="25">
        <v>21</v>
      </c>
      <c r="B24" s="30">
        <v>20000</v>
      </c>
      <c r="D24" s="25">
        <v>350</v>
      </c>
      <c r="E24" s="25">
        <v>6</v>
      </c>
      <c r="F24" s="18">
        <f t="shared" si="3"/>
        <v>944.36823717257028</v>
      </c>
      <c r="G24" s="18">
        <f t="shared" si="4"/>
        <v>334.80492416137366</v>
      </c>
      <c r="H24" s="1">
        <f t="shared" si="2"/>
        <v>2.8206521739130435</v>
      </c>
      <c r="J24" s="26"/>
      <c r="K24" s="27"/>
      <c r="L24" s="27"/>
      <c r="M24" s="27"/>
      <c r="N24" s="28"/>
      <c r="O24" s="27"/>
      <c r="P24" s="26"/>
      <c r="Q24" s="26"/>
    </row>
    <row r="25" spans="1:17" x14ac:dyDescent="0.15">
      <c r="A25" s="25">
        <v>22</v>
      </c>
      <c r="B25" s="25">
        <v>21000</v>
      </c>
      <c r="D25" s="25">
        <v>250</v>
      </c>
      <c r="F25" s="18">
        <f t="shared" si="3"/>
        <v>921.0517023191311</v>
      </c>
      <c r="G25" s="18">
        <f t="shared" si="4"/>
        <v>326.53856113048192</v>
      </c>
      <c r="H25" s="1">
        <f t="shared" si="2"/>
        <v>2.8206521739130435</v>
      </c>
      <c r="J25" s="26"/>
      <c r="K25" s="27"/>
      <c r="L25" s="27"/>
      <c r="M25" s="27"/>
      <c r="N25" s="28"/>
      <c r="O25" s="27"/>
      <c r="P25" s="26"/>
      <c r="Q25" s="26"/>
    </row>
    <row r="26" spans="1:17" x14ac:dyDescent="0.15">
      <c r="A26" s="25">
        <v>23</v>
      </c>
      <c r="B26" s="30">
        <v>22000</v>
      </c>
      <c r="D26" s="25">
        <v>200</v>
      </c>
      <c r="E26" s="25">
        <v>6.4</v>
      </c>
      <c r="F26" s="18">
        <f t="shared" si="3"/>
        <v>898.31085476241776</v>
      </c>
      <c r="G26" s="18">
        <f t="shared" si="4"/>
        <v>318.47629533002862</v>
      </c>
      <c r="H26" s="1">
        <f t="shared" si="2"/>
        <v>2.8206521739130439</v>
      </c>
      <c r="J26" s="26"/>
      <c r="K26" s="27"/>
      <c r="L26" s="27"/>
      <c r="M26" s="27"/>
      <c r="N26" s="28"/>
      <c r="O26" s="27"/>
      <c r="P26" s="26"/>
      <c r="Q26" s="26"/>
    </row>
    <row r="27" spans="1:17" x14ac:dyDescent="0.15">
      <c r="A27" s="25">
        <v>24</v>
      </c>
      <c r="B27" s="25">
        <v>23000</v>
      </c>
      <c r="D27" s="25">
        <v>300</v>
      </c>
      <c r="E27" s="25">
        <v>4.7</v>
      </c>
      <c r="F27" s="18">
        <f t="shared" si="3"/>
        <v>876.13148073242996</v>
      </c>
      <c r="G27" s="18">
        <f t="shared" si="4"/>
        <v>310.61308758143952</v>
      </c>
      <c r="H27" s="1">
        <f t="shared" si="2"/>
        <v>2.8206521739130435</v>
      </c>
      <c r="J27" s="26"/>
      <c r="K27" s="27"/>
      <c r="L27" s="27"/>
      <c r="M27" s="27"/>
      <c r="N27" s="28"/>
      <c r="O27" s="27"/>
      <c r="P27" s="26"/>
      <c r="Q27" s="26"/>
    </row>
    <row r="28" spans="1:17" x14ac:dyDescent="0.15">
      <c r="A28" s="25">
        <v>25</v>
      </c>
      <c r="B28" s="30">
        <v>24000</v>
      </c>
      <c r="D28" s="25">
        <v>350</v>
      </c>
      <c r="E28" s="25">
        <v>1.6</v>
      </c>
      <c r="F28" s="18">
        <f t="shared" si="3"/>
        <v>854.49971739839907</v>
      </c>
      <c r="G28" s="18">
        <f t="shared" si="4"/>
        <v>302.94402312390258</v>
      </c>
      <c r="H28" s="1">
        <f t="shared" si="2"/>
        <v>2.8206521739130435</v>
      </c>
      <c r="J28" s="26"/>
      <c r="K28" s="27"/>
      <c r="L28" s="27"/>
      <c r="M28" s="27"/>
      <c r="N28" s="28"/>
      <c r="O28" s="27"/>
      <c r="P28" s="26"/>
      <c r="Q28" s="26"/>
    </row>
    <row r="29" spans="1:17" x14ac:dyDescent="0.15">
      <c r="A29" s="25">
        <v>26</v>
      </c>
      <c r="B29" s="25">
        <v>25000</v>
      </c>
      <c r="D29" s="25">
        <v>350</v>
      </c>
      <c r="F29" s="18">
        <f t="shared" si="3"/>
        <v>833.40204420406792</v>
      </c>
      <c r="G29" s="18">
        <f t="shared" si="4"/>
        <v>295.46430854248263</v>
      </c>
      <c r="H29" s="1">
        <f t="shared" si="2"/>
        <v>2.8206521739130439</v>
      </c>
      <c r="J29" s="26"/>
      <c r="K29" s="27"/>
      <c r="L29" s="27"/>
      <c r="M29" s="27"/>
      <c r="N29" s="28"/>
      <c r="O29" s="27"/>
      <c r="P29" s="26"/>
      <c r="Q29" s="26"/>
    </row>
    <row r="30" spans="1:17" x14ac:dyDescent="0.15">
      <c r="A30" s="25">
        <v>27</v>
      </c>
      <c r="B30" s="30">
        <v>26000</v>
      </c>
      <c r="C30" s="25">
        <v>815</v>
      </c>
      <c r="D30" s="25">
        <v>250</v>
      </c>
      <c r="E30" s="25">
        <v>4.0999999999999996</v>
      </c>
      <c r="F30" s="18">
        <f t="shared" si="3"/>
        <v>812.82527441690195</v>
      </c>
      <c r="G30" s="18">
        <f t="shared" si="4"/>
        <v>288.16926877208084</v>
      </c>
      <c r="H30" s="1">
        <f t="shared" si="2"/>
        <v>2.8206521739130435</v>
      </c>
      <c r="J30" s="26"/>
      <c r="K30" s="27"/>
      <c r="L30" s="27"/>
      <c r="M30" s="27"/>
      <c r="N30" s="28"/>
      <c r="O30" s="27"/>
      <c r="P30" s="26"/>
      <c r="Q30" s="26"/>
    </row>
    <row r="31" spans="1:17" x14ac:dyDescent="0.15">
      <c r="A31" s="25">
        <v>28</v>
      </c>
      <c r="B31" s="25">
        <v>27000</v>
      </c>
      <c r="D31" s="25">
        <v>250</v>
      </c>
      <c r="E31" s="25">
        <v>1</v>
      </c>
      <c r="F31" s="18">
        <f t="shared" si="3"/>
        <v>792.75654688595409</v>
      </c>
      <c r="G31" s="18">
        <f t="shared" si="4"/>
        <v>281.05434417536713</v>
      </c>
      <c r="H31" s="1">
        <f t="shared" si="2"/>
        <v>2.8206521739130439</v>
      </c>
      <c r="J31" s="26"/>
      <c r="K31" s="27"/>
      <c r="L31" s="27"/>
      <c r="M31" s="27"/>
      <c r="N31" s="28"/>
      <c r="O31" s="27"/>
      <c r="P31" s="26"/>
      <c r="Q31" s="26"/>
    </row>
    <row r="32" spans="1:17" x14ac:dyDescent="0.15">
      <c r="A32" s="25">
        <v>29</v>
      </c>
      <c r="B32" s="30">
        <v>28000</v>
      </c>
      <c r="D32" s="25">
        <v>300</v>
      </c>
      <c r="F32" s="18">
        <f t="shared" ref="F32:F33" si="5">$K$7*EXP(-B32/$K$8)</f>
        <v>773.1833180032246</v>
      </c>
      <c r="G32" s="18">
        <f t="shared" ref="G32:G84" si="6">$O$7*EXP(-B32/$O$8)</f>
        <v>274.11508769285808</v>
      </c>
      <c r="H32" s="1">
        <f t="shared" si="2"/>
        <v>2.820652173913043</v>
      </c>
      <c r="J32" s="26"/>
      <c r="K32" s="27"/>
      <c r="L32" s="27"/>
      <c r="M32" s="27"/>
      <c r="N32" s="28"/>
      <c r="O32" s="27"/>
      <c r="P32" s="26"/>
      <c r="Q32" s="26"/>
    </row>
    <row r="33" spans="1:17" x14ac:dyDescent="0.15">
      <c r="A33" s="25">
        <v>30</v>
      </c>
      <c r="B33" s="25">
        <v>29000</v>
      </c>
      <c r="D33" s="25">
        <v>350</v>
      </c>
      <c r="F33" s="18">
        <f t="shared" si="5"/>
        <v>754.09335386349937</v>
      </c>
      <c r="G33" s="18">
        <f t="shared" si="6"/>
        <v>267.34716206336009</v>
      </c>
      <c r="H33" s="1">
        <f t="shared" si="2"/>
        <v>2.8206521739130435</v>
      </c>
      <c r="J33" s="26"/>
      <c r="K33" s="27"/>
      <c r="L33" s="27"/>
      <c r="M33" s="27"/>
      <c r="N33" s="28"/>
      <c r="O33" s="27"/>
      <c r="P33" s="26"/>
      <c r="Q33" s="26"/>
    </row>
    <row r="34" spans="1:17" x14ac:dyDescent="0.15">
      <c r="A34" s="25">
        <v>31</v>
      </c>
      <c r="B34" s="30">
        <v>30000</v>
      </c>
      <c r="D34" s="25">
        <v>350</v>
      </c>
      <c r="F34" s="18">
        <f t="shared" ref="F34:F84" si="7">$K$7*EXP(-B34/$K$8)</f>
        <v>735.47472261775988</v>
      </c>
      <c r="G34" s="18">
        <f t="shared" si="6"/>
        <v>260.74633711304011</v>
      </c>
      <c r="H34" s="1">
        <f t="shared" si="2"/>
        <v>2.8206521739130435</v>
      </c>
      <c r="J34" s="26"/>
      <c r="K34" s="27"/>
      <c r="L34" s="27"/>
      <c r="M34" s="27"/>
      <c r="N34" s="28"/>
      <c r="O34" s="27"/>
      <c r="P34" s="26"/>
      <c r="Q34" s="26"/>
    </row>
    <row r="35" spans="1:17" x14ac:dyDescent="0.15">
      <c r="A35" s="25">
        <v>32</v>
      </c>
      <c r="B35" s="25">
        <v>31000</v>
      </c>
      <c r="F35" s="18">
        <f t="shared" si="7"/>
        <v>717.31578701538979</v>
      </c>
      <c r="G35" s="18">
        <f t="shared" si="6"/>
        <v>254.30848711142912</v>
      </c>
      <c r="H35" s="1">
        <f t="shared" si="2"/>
        <v>2.8206521739130439</v>
      </c>
      <c r="J35" s="26"/>
      <c r="K35" s="27"/>
      <c r="L35" s="27"/>
      <c r="M35" s="27"/>
      <c r="N35" s="28"/>
      <c r="O35" s="27"/>
      <c r="P35" s="26"/>
      <c r="Q35" s="26"/>
    </row>
    <row r="36" spans="1:17" x14ac:dyDescent="0.15">
      <c r="A36" s="25">
        <v>33</v>
      </c>
      <c r="B36" s="30">
        <v>32000</v>
      </c>
      <c r="F36" s="18">
        <f t="shared" si="7"/>
        <v>699.60519713051394</v>
      </c>
      <c r="G36" s="18">
        <f t="shared" si="6"/>
        <v>248.02958819270631</v>
      </c>
      <c r="H36" s="1">
        <f t="shared" si="2"/>
        <v>2.820652173913043</v>
      </c>
      <c r="J36" s="26"/>
      <c r="K36" s="27"/>
      <c r="L36" s="27"/>
      <c r="M36" s="27"/>
      <c r="N36" s="28"/>
      <c r="O36" s="27"/>
      <c r="P36" s="26"/>
      <c r="Q36" s="26"/>
    </row>
    <row r="37" spans="1:17" x14ac:dyDescent="0.15">
      <c r="A37" s="25">
        <v>34</v>
      </c>
      <c r="B37" s="25">
        <v>33000</v>
      </c>
      <c r="F37" s="18">
        <f t="shared" si="7"/>
        <v>682.33188326792595</v>
      </c>
      <c r="G37" s="18">
        <f t="shared" si="6"/>
        <v>241.90571584065196</v>
      </c>
      <c r="H37" s="1">
        <f t="shared" si="2"/>
        <v>2.8206521739130435</v>
      </c>
      <c r="J37" s="26"/>
      <c r="K37" s="27"/>
      <c r="L37" s="27"/>
      <c r="M37" s="27"/>
      <c r="N37" s="28"/>
      <c r="O37" s="27"/>
      <c r="P37" s="26"/>
      <c r="Q37" s="26"/>
    </row>
    <row r="38" spans="1:17" x14ac:dyDescent="0.15">
      <c r="A38" s="25">
        <v>35</v>
      </c>
      <c r="B38" s="30">
        <v>34000</v>
      </c>
      <c r="F38" s="18">
        <f t="shared" si="7"/>
        <v>665.48504904416745</v>
      </c>
      <c r="G38" s="18">
        <f t="shared" si="6"/>
        <v>235.93304243569713</v>
      </c>
      <c r="H38" s="1">
        <f t="shared" si="2"/>
        <v>2.8206521739130435</v>
      </c>
      <c r="J38" s="26"/>
      <c r="K38" s="27"/>
      <c r="L38" s="27"/>
      <c r="M38" s="27"/>
      <c r="N38" s="28"/>
      <c r="O38" s="27"/>
      <c r="P38" s="26"/>
      <c r="Q38" s="26"/>
    </row>
    <row r="39" spans="1:17" x14ac:dyDescent="0.15">
      <c r="A39" s="25">
        <v>36</v>
      </c>
      <c r="B39" s="25">
        <v>35000</v>
      </c>
      <c r="F39" s="18">
        <f t="shared" si="7"/>
        <v>649.05416463943754</v>
      </c>
      <c r="G39" s="18">
        <f t="shared" si="6"/>
        <v>230.10783486253663</v>
      </c>
      <c r="H39" s="1">
        <f t="shared" si="2"/>
        <v>2.8206521739130435</v>
      </c>
      <c r="J39" s="26"/>
      <c r="K39" s="27"/>
      <c r="L39" s="27"/>
      <c r="M39" s="27"/>
      <c r="N39" s="28"/>
      <c r="O39" s="27"/>
      <c r="P39" s="26"/>
      <c r="Q39" s="26"/>
    </row>
    <row r="40" spans="1:17" x14ac:dyDescent="0.15">
      <c r="A40" s="25">
        <v>37</v>
      </c>
      <c r="B40" s="30">
        <v>36000</v>
      </c>
      <c r="F40" s="18">
        <f t="shared" si="7"/>
        <v>633.02896021611286</v>
      </c>
      <c r="G40" s="18">
        <f t="shared" si="6"/>
        <v>224.4264521768107</v>
      </c>
      <c r="H40" s="1">
        <f t="shared" si="2"/>
        <v>2.8206521739130439</v>
      </c>
      <c r="J40" s="26"/>
      <c r="K40" s="27"/>
      <c r="L40" s="27"/>
      <c r="M40" s="27"/>
      <c r="N40" s="28"/>
      <c r="O40" s="27"/>
      <c r="P40" s="26"/>
      <c r="Q40" s="26"/>
    </row>
    <row r="41" spans="1:17" x14ac:dyDescent="0.15">
      <c r="A41" s="25">
        <v>38</v>
      </c>
      <c r="B41" s="25">
        <v>37000</v>
      </c>
      <c r="C41" s="25">
        <v>661</v>
      </c>
      <c r="D41" s="25">
        <v>150</v>
      </c>
      <c r="E41" s="25">
        <f>C41/D41</f>
        <v>4.4066666666666663</v>
      </c>
      <c r="F41" s="18">
        <f t="shared" si="7"/>
        <v>617.39941949976389</v>
      </c>
      <c r="G41" s="18">
        <f t="shared" si="6"/>
        <v>218.88534332939605</v>
      </c>
      <c r="H41" s="1">
        <f t="shared" si="2"/>
        <v>2.8206521739130435</v>
      </c>
      <c r="J41" s="26"/>
      <c r="K41" s="27"/>
      <c r="L41" s="27"/>
      <c r="M41" s="27"/>
      <c r="N41" s="28"/>
      <c r="O41" s="27"/>
      <c r="P41" s="26"/>
      <c r="Q41" s="26"/>
    </row>
    <row r="42" spans="1:17" x14ac:dyDescent="0.15">
      <c r="A42" s="25">
        <v>39</v>
      </c>
      <c r="B42" s="30">
        <v>38000</v>
      </c>
      <c r="C42" s="25">
        <v>759</v>
      </c>
      <c r="D42" s="25">
        <v>150</v>
      </c>
      <c r="E42" s="25">
        <f>C42/D42</f>
        <v>5.0599999999999996</v>
      </c>
      <c r="F42" s="18">
        <f t="shared" si="7"/>
        <v>602.15577351865841</v>
      </c>
      <c r="G42" s="18">
        <f t="shared" si="6"/>
        <v>213.48104494688468</v>
      </c>
      <c r="H42" s="1">
        <f t="shared" si="2"/>
        <v>2.8206521739130435</v>
      </c>
      <c r="J42" s="26"/>
      <c r="K42" s="27"/>
      <c r="L42" s="27"/>
      <c r="M42" s="27"/>
      <c r="N42" s="28"/>
      <c r="O42" s="27"/>
      <c r="P42" s="26"/>
      <c r="Q42" s="26"/>
    </row>
    <row r="43" spans="1:17" x14ac:dyDescent="0.15">
      <c r="A43" s="25">
        <v>40</v>
      </c>
      <c r="B43" s="25">
        <v>39000</v>
      </c>
      <c r="F43" s="18">
        <f t="shared" si="7"/>
        <v>587.28849449783536</v>
      </c>
      <c r="G43" s="18">
        <f t="shared" si="6"/>
        <v>208.21017916686264</v>
      </c>
      <c r="H43" s="1">
        <f t="shared" si="2"/>
        <v>2.8206521739130435</v>
      </c>
      <c r="J43" s="26"/>
      <c r="K43" s="27"/>
      <c r="L43" s="27"/>
      <c r="M43" s="27"/>
      <c r="N43" s="28"/>
      <c r="O43" s="27"/>
      <c r="P43" s="26"/>
      <c r="Q43" s="26"/>
    </row>
    <row r="44" spans="1:17" x14ac:dyDescent="0.15">
      <c r="A44" s="25">
        <v>41</v>
      </c>
      <c r="B44" s="30">
        <v>40000</v>
      </c>
      <c r="F44" s="18">
        <f t="shared" si="7"/>
        <v>572.78828990393572</v>
      </c>
      <c r="G44" s="18">
        <f t="shared" si="6"/>
        <v>203.06945152663616</v>
      </c>
      <c r="H44" s="1">
        <f t="shared" si="2"/>
        <v>2.8206521739130435</v>
      </c>
      <c r="J44" s="26"/>
      <c r="K44" s="27"/>
      <c r="L44" s="27"/>
      <c r="M44" s="27"/>
      <c r="N44" s="28"/>
      <c r="O44" s="27"/>
      <c r="P44" s="26"/>
      <c r="Q44" s="26"/>
    </row>
    <row r="45" spans="1:17" x14ac:dyDescent="0.15">
      <c r="A45" s="25">
        <v>42</v>
      </c>
      <c r="B45" s="25">
        <v>41000</v>
      </c>
      <c r="F45" s="18">
        <f t="shared" si="7"/>
        <v>558.64609663706665</v>
      </c>
      <c r="G45" s="18">
        <f t="shared" si="6"/>
        <v>198.0556489040853</v>
      </c>
      <c r="H45" s="1">
        <f t="shared" si="2"/>
        <v>2.8206521739130435</v>
      </c>
      <c r="J45" s="26"/>
      <c r="K45" s="27"/>
      <c r="L45" s="27"/>
      <c r="M45" s="27"/>
      <c r="N45" s="28"/>
      <c r="O45" s="27"/>
      <c r="P45" s="26"/>
      <c r="Q45" s="26"/>
    </row>
    <row r="46" spans="1:17" x14ac:dyDescent="0.15">
      <c r="A46" s="25">
        <v>43</v>
      </c>
      <c r="B46" s="30">
        <v>42000</v>
      </c>
      <c r="F46" s="18">
        <f t="shared" si="7"/>
        <v>544.85307536606888</v>
      </c>
      <c r="G46" s="18">
        <f t="shared" si="6"/>
        <v>193.16563750935774</v>
      </c>
      <c r="H46" s="1">
        <f t="shared" si="2"/>
        <v>2.8206521739130439</v>
      </c>
    </row>
    <row r="47" spans="1:17" x14ac:dyDescent="0.15">
      <c r="A47" s="25">
        <v>44</v>
      </c>
      <c r="B47" s="25">
        <v>43000</v>
      </c>
      <c r="F47" s="18">
        <f t="shared" si="7"/>
        <v>531.40060500364723</v>
      </c>
      <c r="G47" s="18">
        <f t="shared" si="6"/>
        <v>188.39636092614853</v>
      </c>
      <c r="H47" s="1">
        <f t="shared" si="2"/>
        <v>2.8206521739130435</v>
      </c>
    </row>
    <row r="48" spans="1:17" x14ac:dyDescent="0.15">
      <c r="A48" s="25">
        <v>45</v>
      </c>
      <c r="B48" s="30">
        <v>44000</v>
      </c>
      <c r="F48" s="18">
        <f t="shared" si="7"/>
        <v>518.28027731790985</v>
      </c>
      <c r="G48" s="18">
        <f t="shared" si="6"/>
        <v>183.74483820133992</v>
      </c>
      <c r="H48" s="1">
        <f t="shared" si="2"/>
        <v>2.8206521739130435</v>
      </c>
    </row>
    <row r="49" spans="1:8" x14ac:dyDescent="0.15">
      <c r="A49" s="25">
        <v>46</v>
      </c>
      <c r="B49" s="25">
        <v>45000</v>
      </c>
      <c r="F49" s="18">
        <f t="shared" si="7"/>
        <v>505.48389167695052</v>
      </c>
      <c r="G49" s="18">
        <f t="shared" si="6"/>
        <v>179.20816198180904</v>
      </c>
      <c r="H49" s="1">
        <f t="shared" si="2"/>
        <v>2.8206521739130435</v>
      </c>
    </row>
    <row r="50" spans="1:8" x14ac:dyDescent="0.15">
      <c r="A50" s="25">
        <v>47</v>
      </c>
      <c r="B50" s="30">
        <v>46000</v>
      </c>
      <c r="C50" s="25">
        <v>472</v>
      </c>
      <c r="D50" s="25">
        <v>150</v>
      </c>
      <c r="E50" s="25">
        <f>C50/D50</f>
        <v>3.1466666666666665</v>
      </c>
      <c r="F50" s="18">
        <f t="shared" si="7"/>
        <v>493.00344992318594</v>
      </c>
      <c r="G50" s="18">
        <f t="shared" si="6"/>
        <v>174.78349669723741</v>
      </c>
      <c r="H50" s="1">
        <f t="shared" si="2"/>
        <v>2.8206521739130435</v>
      </c>
    </row>
    <row r="51" spans="1:8" x14ac:dyDescent="0.15">
      <c r="A51" s="25">
        <v>48</v>
      </c>
      <c r="B51" s="25">
        <v>47000</v>
      </c>
      <c r="C51" s="25">
        <v>448</v>
      </c>
      <c r="D51" s="25">
        <v>200</v>
      </c>
      <c r="E51" s="25">
        <f>C51/D51</f>
        <v>2.2400000000000002</v>
      </c>
      <c r="F51" s="18">
        <f t="shared" si="7"/>
        <v>480.83115137424693</v>
      </c>
      <c r="G51" s="18">
        <f t="shared" si="6"/>
        <v>170.46807678778697</v>
      </c>
      <c r="H51" s="1">
        <f t="shared" si="2"/>
        <v>2.8206521739130435</v>
      </c>
    </row>
    <row r="52" spans="1:8" x14ac:dyDescent="0.15">
      <c r="A52" s="25">
        <v>49</v>
      </c>
      <c r="B52" s="30">
        <v>48000</v>
      </c>
      <c r="F52" s="18">
        <f t="shared" si="7"/>
        <v>468.95938794729875</v>
      </c>
      <c r="G52" s="18">
        <f t="shared" si="6"/>
        <v>166.25920497553557</v>
      </c>
      <c r="H52" s="1">
        <f t="shared" si="2"/>
        <v>2.8206521739130439</v>
      </c>
    </row>
    <row r="53" spans="1:8" x14ac:dyDescent="0.15">
      <c r="A53" s="25">
        <v>50</v>
      </c>
      <c r="B53" s="25">
        <v>49000</v>
      </c>
      <c r="F53" s="18">
        <f t="shared" si="7"/>
        <v>457.38073940374051</v>
      </c>
      <c r="G53" s="18">
        <f t="shared" si="6"/>
        <v>162.15425057859008</v>
      </c>
      <c r="H53" s="1">
        <f t="shared" si="2"/>
        <v>2.8206521739130435</v>
      </c>
    </row>
    <row r="54" spans="1:8" x14ac:dyDescent="0.15">
      <c r="A54" s="25">
        <v>51</v>
      </c>
      <c r="B54" s="30">
        <v>50000</v>
      </c>
      <c r="F54" s="18">
        <f t="shared" si="7"/>
        <v>446.08796871131597</v>
      </c>
      <c r="G54" s="18">
        <f t="shared" si="6"/>
        <v>158.15064786682493</v>
      </c>
      <c r="H54" s="1">
        <f t="shared" si="2"/>
        <v>2.8206521739130435</v>
      </c>
    </row>
    <row r="55" spans="1:8" x14ac:dyDescent="0.15">
      <c r="A55" s="25">
        <v>52</v>
      </c>
      <c r="B55" s="25">
        <v>51000</v>
      </c>
      <c r="F55" s="18">
        <f t="shared" si="7"/>
        <v>435.07401752073122</v>
      </c>
      <c r="G55" s="18">
        <f t="shared" si="6"/>
        <v>154.24589445821684</v>
      </c>
      <c r="H55" s="1">
        <f t="shared" si="2"/>
        <v>2.8206521739130435</v>
      </c>
    </row>
    <row r="56" spans="1:8" x14ac:dyDescent="0.15">
      <c r="A56" s="25">
        <v>53</v>
      </c>
      <c r="B56" s="30">
        <v>52000</v>
      </c>
      <c r="F56" s="18">
        <f t="shared" si="7"/>
        <v>424.33200175395763</v>
      </c>
      <c r="G56" s="18">
        <f t="shared" si="6"/>
        <v>150.43754975477495</v>
      </c>
      <c r="H56" s="1">
        <f t="shared" si="2"/>
        <v>2.8206521739130435</v>
      </c>
    </row>
    <row r="57" spans="1:8" x14ac:dyDescent="0.15">
      <c r="A57" s="25">
        <v>54</v>
      </c>
      <c r="B57" s="25">
        <v>53000</v>
      </c>
      <c r="F57" s="18">
        <f t="shared" si="7"/>
        <v>413.85520730145873</v>
      </c>
      <c r="G57" s="18">
        <f t="shared" si="6"/>
        <v>146.72323341708747</v>
      </c>
      <c r="H57" s="1">
        <f t="shared" si="2"/>
        <v>2.8206521739130439</v>
      </c>
    </row>
    <row r="58" spans="1:8" x14ac:dyDescent="0.15">
      <c r="A58" s="25">
        <v>55</v>
      </c>
      <c r="B58" s="30">
        <v>54000</v>
      </c>
      <c r="F58" s="18">
        <f t="shared" si="7"/>
        <v>403.63708582565306</v>
      </c>
      <c r="G58" s="18">
        <f t="shared" si="6"/>
        <v>143.10062387653213</v>
      </c>
      <c r="H58" s="1">
        <f t="shared" si="2"/>
        <v>2.820652173913043</v>
      </c>
    </row>
    <row r="59" spans="1:8" x14ac:dyDescent="0.15">
      <c r="A59" s="25">
        <v>56</v>
      </c>
      <c r="B59" s="25">
        <v>55000</v>
      </c>
      <c r="F59" s="18">
        <f t="shared" si="7"/>
        <v>393.67125066799025</v>
      </c>
      <c r="G59" s="18">
        <f t="shared" si="6"/>
        <v>139.56745688422004</v>
      </c>
      <c r="H59" s="1">
        <f t="shared" si="2"/>
        <v>2.8206521739130439</v>
      </c>
    </row>
    <row r="60" spans="1:8" x14ac:dyDescent="0.15">
      <c r="A60" s="25">
        <v>57</v>
      </c>
      <c r="B60" s="30">
        <v>56000</v>
      </c>
      <c r="F60" s="18">
        <f t="shared" si="7"/>
        <v>383.95147285708128</v>
      </c>
      <c r="G60" s="18">
        <f t="shared" si="6"/>
        <v>136.12152409576677</v>
      </c>
      <c r="H60" s="1">
        <f t="shared" si="2"/>
        <v>2.8206521739130435</v>
      </c>
    </row>
    <row r="61" spans="1:8" x14ac:dyDescent="0.15">
      <c r="A61" s="25">
        <v>58</v>
      </c>
      <c r="B61" s="25">
        <v>57000</v>
      </c>
      <c r="F61" s="18">
        <f t="shared" si="7"/>
        <v>374.4716772153887</v>
      </c>
      <c r="G61" s="18">
        <f t="shared" si="6"/>
        <v>132.76067169100486</v>
      </c>
      <c r="H61" s="1">
        <f t="shared" si="2"/>
        <v>2.8206521739130435</v>
      </c>
    </row>
    <row r="62" spans="1:8" x14ac:dyDescent="0.15">
      <c r="A62" s="25">
        <v>59</v>
      </c>
      <c r="B62" s="30">
        <v>58000</v>
      </c>
      <c r="F62" s="18">
        <f t="shared" si="7"/>
        <v>365.22593856204293</v>
      </c>
      <c r="G62" s="18">
        <f t="shared" si="6"/>
        <v>129.48279902777631</v>
      </c>
      <c r="H62" s="1">
        <f t="shared" si="2"/>
        <v>2.820652173913043</v>
      </c>
    </row>
    <row r="63" spans="1:8" x14ac:dyDescent="0.15">
      <c r="A63" s="25">
        <v>60</v>
      </c>
      <c r="B63" s="25">
        <v>59000</v>
      </c>
      <c r="F63" s="18">
        <f t="shared" si="7"/>
        <v>356.20847800941129</v>
      </c>
      <c r="G63" s="18">
        <f t="shared" si="6"/>
        <v>126.28585732896278</v>
      </c>
      <c r="H63" s="1">
        <f t="shared" si="2"/>
        <v>2.8206521739130435</v>
      </c>
    </row>
    <row r="64" spans="1:8" x14ac:dyDescent="0.15">
      <c r="A64" s="25">
        <v>61</v>
      </c>
      <c r="B64" s="30">
        <v>60000</v>
      </c>
      <c r="F64" s="18">
        <f t="shared" si="7"/>
        <v>347.41365935110525</v>
      </c>
      <c r="G64" s="18">
        <f t="shared" si="6"/>
        <v>123.16784840193326</v>
      </c>
      <c r="H64" s="1">
        <f t="shared" si="2"/>
        <v>2.8206521739130439</v>
      </c>
    </row>
    <row r="65" spans="1:8" x14ac:dyDescent="0.15">
      <c r="A65" s="25">
        <v>62</v>
      </c>
      <c r="B65" s="25">
        <v>61000</v>
      </c>
      <c r="F65" s="18">
        <f t="shared" si="7"/>
        <v>338.83598553916761</v>
      </c>
      <c r="G65" s="18">
        <f t="shared" si="6"/>
        <v>120.12682338960856</v>
      </c>
      <c r="H65" s="1">
        <f t="shared" si="2"/>
        <v>2.8206521739130435</v>
      </c>
    </row>
    <row r="66" spans="1:8" x14ac:dyDescent="0.15">
      <c r="A66" s="25">
        <v>63</v>
      </c>
      <c r="B66" s="30">
        <v>62000</v>
      </c>
      <c r="F66" s="18">
        <f t="shared" si="7"/>
        <v>330.47009524823892</v>
      </c>
      <c r="G66" s="18">
        <f t="shared" si="6"/>
        <v>117.16088155236216</v>
      </c>
      <c r="H66" s="1">
        <f t="shared" si="2"/>
        <v>2.8206521739130435</v>
      </c>
    </row>
    <row r="67" spans="1:8" x14ac:dyDescent="0.15">
      <c r="A67" s="25">
        <v>64</v>
      </c>
      <c r="B67" s="25">
        <v>63000</v>
      </c>
      <c r="F67" s="18">
        <f t="shared" si="7"/>
        <v>322.31075952455467</v>
      </c>
      <c r="G67" s="18">
        <f t="shared" si="6"/>
        <v>114.26816907999626</v>
      </c>
      <c r="H67" s="1">
        <f t="shared" si="2"/>
        <v>2.8206521739130435</v>
      </c>
    </row>
    <row r="68" spans="1:8" x14ac:dyDescent="0.15">
      <c r="A68" s="25">
        <v>65</v>
      </c>
      <c r="B68" s="30">
        <v>64000</v>
      </c>
      <c r="F68" s="18">
        <f t="shared" si="7"/>
        <v>314.35287851767845</v>
      </c>
      <c r="G68" s="18">
        <f t="shared" si="6"/>
        <v>111.44687793304978</v>
      </c>
      <c r="H68" s="1">
        <f t="shared" si="2"/>
        <v>2.8206521739130435</v>
      </c>
    </row>
    <row r="69" spans="1:8" x14ac:dyDescent="0.15">
      <c r="A69" s="25">
        <v>66</v>
      </c>
      <c r="B69" s="25">
        <v>65000</v>
      </c>
      <c r="F69" s="18">
        <f t="shared" si="7"/>
        <v>306.59147829293016</v>
      </c>
      <c r="G69" s="18">
        <f t="shared" si="6"/>
        <v>108.69524471271512</v>
      </c>
      <c r="H69" s="1">
        <f t="shared" ref="H69:H84" si="8">F69/G69</f>
        <v>2.8206521739130435</v>
      </c>
    </row>
    <row r="70" spans="1:8" x14ac:dyDescent="0.15">
      <c r="A70" s="25">
        <v>67</v>
      </c>
      <c r="B70" s="30">
        <v>66000</v>
      </c>
      <c r="F70" s="18">
        <f t="shared" si="7"/>
        <v>299.02170772251418</v>
      </c>
      <c r="G70" s="18">
        <f t="shared" si="6"/>
        <v>106.01154955865628</v>
      </c>
      <c r="H70" s="1">
        <f t="shared" si="8"/>
        <v>2.8206521739130435</v>
      </c>
    </row>
    <row r="71" spans="1:8" x14ac:dyDescent="0.15">
      <c r="A71" s="25">
        <v>68</v>
      </c>
      <c r="B71" s="25">
        <v>67000</v>
      </c>
      <c r="F71" s="18">
        <f t="shared" si="7"/>
        <v>291.63883545340707</v>
      </c>
      <c r="G71" s="18">
        <f t="shared" si="6"/>
        <v>103.39411507404027</v>
      </c>
      <c r="H71" s="1">
        <f t="shared" si="8"/>
        <v>2.8206521739130435</v>
      </c>
    </row>
    <row r="72" spans="1:8" x14ac:dyDescent="0.15">
      <c r="A72" s="25">
        <v>69</v>
      </c>
      <c r="B72" s="30">
        <v>68000</v>
      </c>
      <c r="F72" s="18">
        <f t="shared" si="7"/>
        <v>284.4382469501079</v>
      </c>
      <c r="G72" s="18">
        <f t="shared" si="6"/>
        <v>100.84130527710954</v>
      </c>
      <c r="H72" s="1">
        <f t="shared" si="8"/>
        <v>2.8206521739130435</v>
      </c>
    </row>
    <row r="73" spans="1:8" x14ac:dyDescent="0.15">
      <c r="A73" s="25">
        <v>70</v>
      </c>
      <c r="B73" s="25">
        <v>69000</v>
      </c>
      <c r="F73" s="18">
        <f t="shared" si="7"/>
        <v>277.41544161040281</v>
      </c>
      <c r="G73" s="18">
        <f t="shared" si="6"/>
        <v>98.351524578639925</v>
      </c>
      <c r="H73" s="1">
        <f t="shared" si="8"/>
        <v>2.8206521739130435</v>
      </c>
    </row>
    <row r="74" spans="1:8" x14ac:dyDescent="0.15">
      <c r="A74" s="25">
        <v>71</v>
      </c>
      <c r="B74" s="30">
        <v>70000</v>
      </c>
      <c r="F74" s="18">
        <f t="shared" si="7"/>
        <v>270.56602995234306</v>
      </c>
      <c r="G74" s="18">
        <f t="shared" si="6"/>
        <v>95.923216784645717</v>
      </c>
      <c r="H74" s="1">
        <f t="shared" si="8"/>
        <v>2.820652173913043</v>
      </c>
    </row>
    <row r="75" spans="1:8" x14ac:dyDescent="0.15">
      <c r="A75" s="25">
        <v>72</v>
      </c>
      <c r="B75" s="25">
        <v>71000</v>
      </c>
      <c r="F75" s="18">
        <f t="shared" si="7"/>
        <v>263.88573087067499</v>
      </c>
      <c r="G75" s="18">
        <f t="shared" si="6"/>
        <v>93.554864123707503</v>
      </c>
      <c r="H75" s="1">
        <f t="shared" si="8"/>
        <v>2.8206521739130439</v>
      </c>
    </row>
    <row r="76" spans="1:8" x14ac:dyDescent="0.15">
      <c r="A76" s="25">
        <v>73</v>
      </c>
      <c r="B76" s="30">
        <v>72000</v>
      </c>
      <c r="F76" s="18">
        <f t="shared" si="7"/>
        <v>257.37036896101023</v>
      </c>
      <c r="G76" s="18">
        <f t="shared" si="6"/>
        <v>91.244986298315766</v>
      </c>
      <c r="H76" s="1">
        <f t="shared" si="8"/>
        <v>2.8206521739130435</v>
      </c>
    </row>
    <row r="77" spans="1:8" x14ac:dyDescent="0.15">
      <c r="A77" s="25">
        <v>74</v>
      </c>
      <c r="B77" s="25">
        <v>73000</v>
      </c>
      <c r="F77" s="18">
        <f t="shared" si="7"/>
        <v>251.01587191006243</v>
      </c>
      <c r="G77" s="18">
        <f t="shared" si="6"/>
        <v>88.992139559636769</v>
      </c>
      <c r="H77" s="1">
        <f t="shared" si="8"/>
        <v>2.8206521739130439</v>
      </c>
    </row>
    <row r="78" spans="1:8" x14ac:dyDescent="0.15">
      <c r="A78" s="25">
        <v>75</v>
      </c>
      <c r="B78" s="30">
        <v>74000</v>
      </c>
      <c r="F78" s="18">
        <f t="shared" si="7"/>
        <v>244.81826795031819</v>
      </c>
      <c r="G78" s="18">
        <f t="shared" si="6"/>
        <v>86.794915805122443</v>
      </c>
      <c r="H78" s="1">
        <f t="shared" si="8"/>
        <v>2.8206521739130435</v>
      </c>
    </row>
    <row r="79" spans="1:8" x14ac:dyDescent="0.15">
      <c r="A79" s="25">
        <v>76</v>
      </c>
      <c r="B79" s="25">
        <v>75000</v>
      </c>
      <c r="F79" s="18">
        <f t="shared" si="7"/>
        <v>238.77368337755362</v>
      </c>
      <c r="G79" s="18">
        <f t="shared" si="6"/>
        <v>84.65194169840052</v>
      </c>
      <c r="H79" s="1">
        <f t="shared" si="8"/>
        <v>2.8206521739130435</v>
      </c>
    </row>
    <row r="80" spans="1:8" x14ac:dyDescent="0.15">
      <c r="A80" s="25">
        <v>77</v>
      </c>
      <c r="B80" s="30">
        <v>76000</v>
      </c>
      <c r="F80" s="18">
        <f t="shared" si="7"/>
        <v>232.87834012964279</v>
      </c>
      <c r="G80" s="18">
        <f t="shared" si="6"/>
        <v>82.561877810894558</v>
      </c>
      <c r="H80" s="1">
        <f t="shared" si="8"/>
        <v>2.8206521739130435</v>
      </c>
    </row>
    <row r="81" spans="1:8" x14ac:dyDescent="0.15">
      <c r="A81" s="25">
        <v>78</v>
      </c>
      <c r="B81" s="25">
        <v>77000</v>
      </c>
      <c r="F81" s="18">
        <f t="shared" si="7"/>
        <v>227.12855342514601</v>
      </c>
      <c r="G81" s="18">
        <f t="shared" si="6"/>
        <v>80.523417784637502</v>
      </c>
      <c r="H81" s="1">
        <f t="shared" si="8"/>
        <v>2.8206521739130435</v>
      </c>
    </row>
    <row r="82" spans="1:8" x14ac:dyDescent="0.15">
      <c r="A82" s="25">
        <v>79</v>
      </c>
      <c r="B82" s="30">
        <v>78000</v>
      </c>
      <c r="F82" s="18">
        <f t="shared" si="7"/>
        <v>221.52072946020166</v>
      </c>
      <c r="G82" s="18">
        <f t="shared" si="6"/>
        <v>78.535287515755499</v>
      </c>
      <c r="H82" s="1">
        <f t="shared" si="8"/>
        <v>2.8206521739130435</v>
      </c>
    </row>
    <row r="83" spans="1:8" x14ac:dyDescent="0.15">
      <c r="A83" s="25">
        <v>80</v>
      </c>
      <c r="B83" s="25">
        <v>79000</v>
      </c>
      <c r="F83" s="18">
        <f t="shared" si="7"/>
        <v>216.05136316228129</v>
      </c>
      <c r="G83" s="18">
        <f t="shared" si="6"/>
        <v>76.596244358111292</v>
      </c>
      <c r="H83" s="1">
        <f t="shared" si="8"/>
        <v>2.8206521739130435</v>
      </c>
    </row>
    <row r="84" spans="1:8" x14ac:dyDescent="0.15">
      <c r="A84" s="25">
        <v>81</v>
      </c>
      <c r="B84" s="30">
        <v>80000</v>
      </c>
      <c r="F84" s="18">
        <f t="shared" si="7"/>
        <v>210.71703599940597</v>
      </c>
      <c r="G84" s="18">
        <f t="shared" si="6"/>
        <v>74.705076346610213</v>
      </c>
      <c r="H84" s="1">
        <f t="shared" si="8"/>
        <v>2.8206521739130435</v>
      </c>
    </row>
    <row r="85" spans="1:8" x14ac:dyDescent="0.15">
      <c r="D85" s="2" t="s">
        <v>16</v>
      </c>
      <c r="E85" s="24">
        <f>AVERAGE(E6:E84)</f>
        <v>3.2304761904761898</v>
      </c>
      <c r="G85" s="2" t="s">
        <v>17</v>
      </c>
      <c r="H85" s="24">
        <f>AVERAGE(H4:H84)</f>
        <v>2.7352559139179382</v>
      </c>
    </row>
    <row r="86" spans="1:8" x14ac:dyDescent="0.15">
      <c r="H86" s="24">
        <f>AVERAGE(H19:H84)</f>
        <v>2.8206491420333202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4"/>
  <dimension ref="A1:R25"/>
  <sheetViews>
    <sheetView topLeftCell="G10" workbookViewId="0">
      <selection activeCell="Q30" sqref="Q30"/>
    </sheetView>
  </sheetViews>
  <sheetFormatPr baseColWidth="10" defaultColWidth="8.83203125" defaultRowHeight="14" x14ac:dyDescent="0.15"/>
  <cols>
    <col min="1" max="1" width="5.83203125" style="25" customWidth="1"/>
    <col min="2" max="2" width="12" style="25" customWidth="1"/>
    <col min="3" max="3" width="8.83203125" style="25"/>
    <col min="4" max="4" width="10.83203125" style="25" customWidth="1"/>
    <col min="5" max="6" width="8.83203125" style="25"/>
    <col min="7" max="7" width="11.1640625" style="25" customWidth="1"/>
    <col min="8" max="8" width="11.5" style="25" customWidth="1"/>
    <col min="9" max="16384" width="8.83203125" style="25"/>
  </cols>
  <sheetData>
    <row r="1" spans="1:18" x14ac:dyDescent="0.15">
      <c r="A1" s="2" t="s">
        <v>103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24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25">
        <v>1</v>
      </c>
      <c r="B4" s="25">
        <v>0</v>
      </c>
      <c r="C4" s="25">
        <v>1887</v>
      </c>
      <c r="D4" s="25">
        <v>198</v>
      </c>
      <c r="E4" s="1">
        <f>C4/D4</f>
        <v>9.5303030303030312</v>
      </c>
      <c r="F4" s="18">
        <f>$K$5*EXP(-B4/$K$6)</f>
        <v>2070</v>
      </c>
      <c r="G4" s="18">
        <f>$O$5*EXP(-B4/$O$6)</f>
        <v>225</v>
      </c>
      <c r="H4" s="1">
        <f t="shared" ref="H4:H24" si="0">F4/G4</f>
        <v>9.1999999999999993</v>
      </c>
      <c r="J4" s="25" t="s">
        <v>4</v>
      </c>
    </row>
    <row r="5" spans="1:18" x14ac:dyDescent="0.15">
      <c r="A5" s="25">
        <v>2</v>
      </c>
      <c r="B5" s="25">
        <v>5065</v>
      </c>
      <c r="C5" s="25">
        <v>1919</v>
      </c>
      <c r="D5" s="25">
        <v>199</v>
      </c>
      <c r="E5" s="1">
        <f t="shared" ref="E5:E24" si="1">C5/D5</f>
        <v>9.6432160804020093</v>
      </c>
      <c r="F5" s="18">
        <f t="shared" ref="F5:F24" si="2">$K$5*EXP(-B5/$K$6)</f>
        <v>2024.124179098058</v>
      </c>
      <c r="G5" s="18">
        <f t="shared" ref="G5:G24" si="3">$O$5*EXP(-B5/$O$6)</f>
        <v>220.01349772804977</v>
      </c>
      <c r="H5" s="1">
        <f t="shared" si="0"/>
        <v>9.2000000000000011</v>
      </c>
      <c r="J5" s="19" t="s">
        <v>5</v>
      </c>
      <c r="K5" s="19">
        <v>2070</v>
      </c>
      <c r="L5" s="19" t="s">
        <v>6</v>
      </c>
      <c r="M5" s="3"/>
      <c r="N5" s="19" t="s">
        <v>7</v>
      </c>
      <c r="O5" s="19">
        <v>225</v>
      </c>
      <c r="P5" s="19" t="s">
        <v>6</v>
      </c>
      <c r="Q5" s="3"/>
      <c r="R5" s="25">
        <f>1/0.000005</f>
        <v>199999.99999999997</v>
      </c>
    </row>
    <row r="6" spans="1:18" x14ac:dyDescent="0.15">
      <c r="A6" s="25">
        <v>3</v>
      </c>
      <c r="B6" s="25">
        <v>9904</v>
      </c>
      <c r="C6" s="25">
        <v>1888</v>
      </c>
      <c r="D6" s="25">
        <v>198</v>
      </c>
      <c r="E6" s="1">
        <f t="shared" si="1"/>
        <v>9.5353535353535346</v>
      </c>
      <c r="F6" s="18">
        <f t="shared" si="2"/>
        <v>1981.2453238280964</v>
      </c>
      <c r="G6" s="18">
        <f t="shared" si="3"/>
        <v>215.35275259001048</v>
      </c>
      <c r="H6" s="1">
        <f t="shared" si="0"/>
        <v>9.1999999999999993</v>
      </c>
      <c r="J6" s="20" t="s">
        <v>8</v>
      </c>
      <c r="K6" s="20">
        <v>226000</v>
      </c>
      <c r="L6" s="20"/>
      <c r="M6" s="20"/>
      <c r="N6" s="20" t="s">
        <v>9</v>
      </c>
      <c r="O6" s="20">
        <v>226000</v>
      </c>
      <c r="P6" s="20"/>
      <c r="Q6" s="20"/>
      <c r="R6" s="25">
        <v>111111.11109999999</v>
      </c>
    </row>
    <row r="7" spans="1:18" x14ac:dyDescent="0.15">
      <c r="A7" s="25">
        <v>4</v>
      </c>
      <c r="B7" s="25">
        <v>14891</v>
      </c>
      <c r="C7" s="25">
        <v>1898</v>
      </c>
      <c r="D7" s="25">
        <v>197</v>
      </c>
      <c r="E7" s="1">
        <f t="shared" si="1"/>
        <v>9.6345177664974617</v>
      </c>
      <c r="F7" s="18">
        <f t="shared" si="2"/>
        <v>1938.0052583393738</v>
      </c>
      <c r="G7" s="18">
        <f t="shared" si="3"/>
        <v>210.65274547167107</v>
      </c>
      <c r="H7" s="1">
        <f t="shared" si="0"/>
        <v>9.1999999999999993</v>
      </c>
      <c r="J7" s="20"/>
      <c r="K7" s="20"/>
      <c r="L7" s="20"/>
      <c r="M7" s="20"/>
      <c r="N7" s="20"/>
      <c r="O7" s="20"/>
      <c r="P7" s="20"/>
      <c r="Q7" s="20"/>
    </row>
    <row r="8" spans="1:18" ht="15" thickBot="1" x14ac:dyDescent="0.2">
      <c r="A8" s="25">
        <v>5</v>
      </c>
      <c r="B8" s="25">
        <v>20018</v>
      </c>
      <c r="C8" s="25">
        <v>1887</v>
      </c>
      <c r="D8" s="25">
        <v>198</v>
      </c>
      <c r="E8" s="1">
        <f t="shared" si="1"/>
        <v>9.5303030303030312</v>
      </c>
      <c r="F8" s="18">
        <f t="shared" si="2"/>
        <v>1894.5349245992791</v>
      </c>
      <c r="G8" s="18">
        <f t="shared" si="3"/>
        <v>205.92770919557381</v>
      </c>
      <c r="H8" s="1">
        <f t="shared" si="0"/>
        <v>9.1999999999999993</v>
      </c>
      <c r="J8" s="21"/>
      <c r="K8" s="21"/>
      <c r="L8" s="21"/>
      <c r="M8" s="21"/>
      <c r="N8" s="21"/>
      <c r="O8" s="21"/>
      <c r="P8" s="21"/>
      <c r="Q8" s="21"/>
    </row>
    <row r="9" spans="1:18" x14ac:dyDescent="0.15">
      <c r="A9" s="25">
        <v>6</v>
      </c>
      <c r="B9" s="25">
        <v>25119</v>
      </c>
      <c r="C9" s="25">
        <v>1681</v>
      </c>
      <c r="D9" s="25">
        <v>176</v>
      </c>
      <c r="E9" s="1">
        <f t="shared" si="1"/>
        <v>9.5511363636363633</v>
      </c>
      <c r="F9" s="18">
        <f t="shared" si="2"/>
        <v>1852.2527288543899</v>
      </c>
      <c r="G9" s="18">
        <f t="shared" si="3"/>
        <v>201.33181835373804</v>
      </c>
      <c r="H9" s="1">
        <f t="shared" si="0"/>
        <v>9.1999999999999993</v>
      </c>
    </row>
    <row r="10" spans="1:18" ht="15" thickBot="1" x14ac:dyDescent="0.2">
      <c r="A10" s="25">
        <v>7</v>
      </c>
      <c r="B10" s="25">
        <v>30083</v>
      </c>
      <c r="C10" s="25">
        <v>1531</v>
      </c>
      <c r="D10" s="25">
        <v>194</v>
      </c>
      <c r="E10" s="1">
        <f t="shared" si="1"/>
        <v>7.891752577319588</v>
      </c>
      <c r="F10" s="18">
        <f t="shared" si="2"/>
        <v>1812.0122857413337</v>
      </c>
      <c r="G10" s="18">
        <f t="shared" si="3"/>
        <v>196.95785714579716</v>
      </c>
      <c r="H10" s="1">
        <f t="shared" si="0"/>
        <v>9.1999999999999993</v>
      </c>
      <c r="J10" s="25" t="s">
        <v>14</v>
      </c>
    </row>
    <row r="11" spans="1:18" ht="18" x14ac:dyDescent="0.25">
      <c r="A11" s="25">
        <v>8</v>
      </c>
      <c r="B11" s="25">
        <v>35220</v>
      </c>
      <c r="C11" s="25">
        <v>1591</v>
      </c>
      <c r="D11" s="25">
        <v>175</v>
      </c>
      <c r="E11" s="1">
        <f t="shared" si="1"/>
        <v>9.0914285714285707</v>
      </c>
      <c r="F11" s="18">
        <f t="shared" si="2"/>
        <v>1771.2896539311462</v>
      </c>
      <c r="G11" s="18">
        <f t="shared" si="3"/>
        <v>192.53148412295067</v>
      </c>
      <c r="H11" s="1">
        <f t="shared" si="0"/>
        <v>9.1999999999999993</v>
      </c>
      <c r="J11" s="4" t="s">
        <v>18</v>
      </c>
      <c r="K11" s="5">
        <f>K5</f>
        <v>2070</v>
      </c>
      <c r="L11" s="6" t="s">
        <v>6</v>
      </c>
      <c r="M11" s="3"/>
      <c r="N11" s="7" t="s">
        <v>7</v>
      </c>
      <c r="O11" s="5">
        <f>O5</f>
        <v>225</v>
      </c>
      <c r="P11" s="6" t="s">
        <v>6</v>
      </c>
      <c r="Q11" s="3"/>
    </row>
    <row r="12" spans="1:18" ht="18" x14ac:dyDescent="0.25">
      <c r="A12" s="25">
        <v>9</v>
      </c>
      <c r="B12" s="25">
        <v>40052</v>
      </c>
      <c r="C12" s="25">
        <v>1515</v>
      </c>
      <c r="D12" s="25">
        <v>190</v>
      </c>
      <c r="E12" s="1">
        <f t="shared" si="1"/>
        <v>7.9736842105263159</v>
      </c>
      <c r="F12" s="18">
        <f t="shared" si="2"/>
        <v>1733.820522915835</v>
      </c>
      <c r="G12" s="18">
        <f t="shared" si="3"/>
        <v>188.45875249085162</v>
      </c>
      <c r="H12" s="1">
        <f t="shared" si="0"/>
        <v>9.2000000000000011</v>
      </c>
      <c r="J12" s="8" t="s">
        <v>19</v>
      </c>
      <c r="K12" s="9">
        <f>K6</f>
        <v>226000</v>
      </c>
      <c r="L12" s="10"/>
      <c r="M12" s="11"/>
      <c r="N12" s="12" t="s">
        <v>9</v>
      </c>
      <c r="O12" s="9">
        <f>O6</f>
        <v>226000</v>
      </c>
      <c r="P12" s="10"/>
      <c r="Q12" s="11"/>
    </row>
    <row r="13" spans="1:18" x14ac:dyDescent="0.15">
      <c r="A13" s="25">
        <v>10</v>
      </c>
      <c r="B13" s="25">
        <v>45033</v>
      </c>
      <c r="C13" s="25">
        <v>1490</v>
      </c>
      <c r="D13" s="25">
        <v>180</v>
      </c>
      <c r="E13" s="1">
        <f t="shared" si="1"/>
        <v>8.2777777777777786</v>
      </c>
      <c r="F13" s="18">
        <f t="shared" si="2"/>
        <v>1696.0254536922891</v>
      </c>
      <c r="G13" s="18">
        <f t="shared" si="3"/>
        <v>184.35059279264013</v>
      </c>
      <c r="H13" s="1">
        <f t="shared" si="0"/>
        <v>9.1999999999999993</v>
      </c>
      <c r="J13" s="8"/>
      <c r="K13" s="9"/>
      <c r="L13" s="13"/>
      <c r="M13" s="14"/>
      <c r="N13" s="12"/>
      <c r="O13" s="9"/>
      <c r="P13" s="13"/>
      <c r="Q13" s="14"/>
    </row>
    <row r="14" spans="1:18" ht="15" thickBot="1" x14ac:dyDescent="0.2">
      <c r="A14" s="25">
        <v>11</v>
      </c>
      <c r="B14" s="25">
        <v>50023</v>
      </c>
      <c r="C14" s="25">
        <v>1515</v>
      </c>
      <c r="D14" s="25">
        <v>175</v>
      </c>
      <c r="E14" s="1">
        <f t="shared" si="1"/>
        <v>8.6571428571428566</v>
      </c>
      <c r="F14" s="18">
        <f t="shared" si="2"/>
        <v>1658.9882014071025</v>
      </c>
      <c r="G14" s="18">
        <f t="shared" si="3"/>
        <v>180.32480450077202</v>
      </c>
      <c r="H14" s="1">
        <f t="shared" si="0"/>
        <v>9.1999999999999993</v>
      </c>
      <c r="J14" s="15"/>
      <c r="K14" s="16"/>
      <c r="L14" s="16"/>
      <c r="M14" s="16"/>
      <c r="N14" s="17"/>
      <c r="O14" s="16"/>
      <c r="P14" s="15"/>
      <c r="Q14" s="15"/>
    </row>
    <row r="15" spans="1:18" x14ac:dyDescent="0.15">
      <c r="A15" s="25">
        <v>12</v>
      </c>
      <c r="B15" s="25">
        <v>55002</v>
      </c>
      <c r="C15" s="25">
        <v>1474</v>
      </c>
      <c r="D15" s="25">
        <v>160</v>
      </c>
      <c r="E15" s="1">
        <f t="shared" si="1"/>
        <v>9.2125000000000004</v>
      </c>
      <c r="F15" s="18">
        <f t="shared" si="2"/>
        <v>1622.8387423964214</v>
      </c>
      <c r="G15" s="18">
        <f t="shared" si="3"/>
        <v>176.3955154778719</v>
      </c>
      <c r="H15" s="1">
        <f t="shared" si="0"/>
        <v>9.1999999999999993</v>
      </c>
    </row>
    <row r="16" spans="1:18" x14ac:dyDescent="0.15">
      <c r="A16" s="25">
        <v>13</v>
      </c>
      <c r="B16" s="25">
        <v>60140</v>
      </c>
      <c r="C16" s="25">
        <v>1531</v>
      </c>
      <c r="D16" s="25">
        <v>157</v>
      </c>
      <c r="E16" s="1">
        <f t="shared" si="1"/>
        <v>9.7515923566878975</v>
      </c>
      <c r="F16" s="18">
        <f t="shared" si="2"/>
        <v>1586.3605219175772</v>
      </c>
      <c r="G16" s="18">
        <f t="shared" si="3"/>
        <v>172.43049151278012</v>
      </c>
      <c r="H16" s="1">
        <f t="shared" si="0"/>
        <v>9.2000000000000011</v>
      </c>
    </row>
    <row r="17" spans="1:8" x14ac:dyDescent="0.15">
      <c r="A17" s="25">
        <v>14</v>
      </c>
      <c r="B17" s="25">
        <v>65134</v>
      </c>
      <c r="C17" s="25">
        <v>1591</v>
      </c>
      <c r="D17" s="25">
        <v>155</v>
      </c>
      <c r="E17" s="1">
        <f t="shared" si="1"/>
        <v>10.264516129032257</v>
      </c>
      <c r="F17" s="18">
        <f t="shared" si="2"/>
        <v>1551.6906329537626</v>
      </c>
      <c r="G17" s="18">
        <f t="shared" si="3"/>
        <v>168.66202532106115</v>
      </c>
      <c r="H17" s="1">
        <f t="shared" si="0"/>
        <v>9.1999999999999993</v>
      </c>
    </row>
    <row r="18" spans="1:8" x14ac:dyDescent="0.15">
      <c r="A18" s="25">
        <v>15</v>
      </c>
      <c r="B18" s="25">
        <v>70122</v>
      </c>
      <c r="C18" s="25">
        <v>1600</v>
      </c>
      <c r="D18" s="25">
        <v>150</v>
      </c>
      <c r="E18" s="1">
        <f t="shared" si="1"/>
        <v>10.666666666666666</v>
      </c>
      <c r="F18" s="18">
        <f t="shared" si="2"/>
        <v>1517.8187495089451</v>
      </c>
      <c r="G18" s="18">
        <f t="shared" si="3"/>
        <v>164.98029885966795</v>
      </c>
      <c r="H18" s="1">
        <f t="shared" si="0"/>
        <v>9.1999999999999993</v>
      </c>
    </row>
    <row r="19" spans="1:8" x14ac:dyDescent="0.15">
      <c r="A19" s="25">
        <v>16</v>
      </c>
      <c r="B19" s="25">
        <v>75080</v>
      </c>
      <c r="C19" s="25">
        <v>1426</v>
      </c>
      <c r="D19" s="25">
        <v>148</v>
      </c>
      <c r="E19" s="1">
        <f t="shared" si="1"/>
        <v>9.6351351351351351</v>
      </c>
      <c r="F19" s="18">
        <f t="shared" si="2"/>
        <v>1484.8833513601837</v>
      </c>
      <c r="G19" s="18">
        <f t="shared" si="3"/>
        <v>161.40036427828085</v>
      </c>
      <c r="H19" s="1">
        <f t="shared" si="0"/>
        <v>9.1999999999999993</v>
      </c>
    </row>
    <row r="20" spans="1:8" x14ac:dyDescent="0.15">
      <c r="A20" s="25">
        <v>17</v>
      </c>
      <c r="B20" s="25">
        <v>80103</v>
      </c>
      <c r="C20" s="25">
        <v>1672</v>
      </c>
      <c r="D20" s="25">
        <v>147</v>
      </c>
      <c r="E20" s="1">
        <f t="shared" si="1"/>
        <v>11.374149659863946</v>
      </c>
      <c r="F20" s="18">
        <f t="shared" si="2"/>
        <v>1452.2448827003375</v>
      </c>
      <c r="G20" s="18">
        <f t="shared" si="3"/>
        <v>157.85270464134103</v>
      </c>
      <c r="H20" s="1">
        <f t="shared" si="0"/>
        <v>9.1999999999999993</v>
      </c>
    </row>
    <row r="21" spans="1:8" x14ac:dyDescent="0.15">
      <c r="A21" s="25">
        <v>18</v>
      </c>
      <c r="B21" s="25">
        <v>85054</v>
      </c>
      <c r="C21" s="25">
        <v>1442</v>
      </c>
      <c r="D21" s="25">
        <v>146</v>
      </c>
      <c r="E21" s="1">
        <f t="shared" si="1"/>
        <v>9.8767123287671232</v>
      </c>
      <c r="F21" s="18">
        <f t="shared" si="2"/>
        <v>1420.7763883161888</v>
      </c>
      <c r="G21" s="18">
        <f t="shared" si="3"/>
        <v>154.43221612132487</v>
      </c>
      <c r="H21" s="1">
        <f t="shared" si="0"/>
        <v>9.1999999999999993</v>
      </c>
    </row>
    <row r="22" spans="1:8" x14ac:dyDescent="0.15">
      <c r="A22" s="25">
        <v>19</v>
      </c>
      <c r="B22" s="25">
        <v>90031</v>
      </c>
      <c r="C22" s="25">
        <v>1387</v>
      </c>
      <c r="D22" s="25">
        <v>152</v>
      </c>
      <c r="E22" s="1">
        <f t="shared" si="1"/>
        <v>9.125</v>
      </c>
      <c r="F22" s="18">
        <f t="shared" si="2"/>
        <v>1389.8298792728413</v>
      </c>
      <c r="G22" s="18">
        <f t="shared" si="3"/>
        <v>151.06846513835231</v>
      </c>
      <c r="H22" s="1">
        <f t="shared" si="0"/>
        <v>9.1999999999999993</v>
      </c>
    </row>
    <row r="23" spans="1:8" x14ac:dyDescent="0.15">
      <c r="A23" s="25">
        <v>20</v>
      </c>
      <c r="B23" s="25">
        <v>95018</v>
      </c>
      <c r="C23" s="25">
        <v>1395</v>
      </c>
      <c r="D23" s="25">
        <v>156</v>
      </c>
      <c r="E23" s="1">
        <f t="shared" si="1"/>
        <v>8.9423076923076916</v>
      </c>
      <c r="F23" s="18">
        <f t="shared" si="2"/>
        <v>1359.4972726666967</v>
      </c>
      <c r="G23" s="18">
        <f t="shared" si="3"/>
        <v>147.77144268116268</v>
      </c>
      <c r="H23" s="1">
        <f t="shared" si="0"/>
        <v>9.2000000000000011</v>
      </c>
    </row>
    <row r="24" spans="1:8" x14ac:dyDescent="0.15">
      <c r="A24" s="25">
        <v>21</v>
      </c>
      <c r="B24" s="25">
        <v>99852</v>
      </c>
      <c r="C24" s="25">
        <v>1342</v>
      </c>
      <c r="D24" s="25">
        <v>135</v>
      </c>
      <c r="E24" s="1">
        <f t="shared" si="1"/>
        <v>9.9407407407407415</v>
      </c>
      <c r="F24" s="18">
        <f t="shared" si="2"/>
        <v>1330.7272514982542</v>
      </c>
      <c r="G24" s="18">
        <f t="shared" si="3"/>
        <v>144.64426646720156</v>
      </c>
      <c r="H24" s="1">
        <f t="shared" si="0"/>
        <v>9.1999999999999993</v>
      </c>
    </row>
    <row r="25" spans="1:8" x14ac:dyDescent="0.15">
      <c r="D25" s="2" t="s">
        <v>16</v>
      </c>
      <c r="E25" s="24">
        <f>AVERAGE(E4:E24)</f>
        <v>9.4336160242805711</v>
      </c>
      <c r="G25" s="2" t="s">
        <v>17</v>
      </c>
      <c r="H25" s="24">
        <f>AVERAGE(H4:H24)</f>
        <v>9.1999999999999975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7"/>
  <dimension ref="A1:R28"/>
  <sheetViews>
    <sheetView topLeftCell="C14" workbookViewId="0">
      <selection activeCell="O36" sqref="O36"/>
    </sheetView>
  </sheetViews>
  <sheetFormatPr baseColWidth="10" defaultColWidth="8.83203125" defaultRowHeight="14" x14ac:dyDescent="0.15"/>
  <cols>
    <col min="1" max="1" width="5.83203125" style="25" customWidth="1"/>
    <col min="2" max="2" width="12" style="25" customWidth="1"/>
    <col min="3" max="3" width="8.83203125" style="25"/>
    <col min="4" max="4" width="10.83203125" style="25" customWidth="1"/>
    <col min="5" max="6" width="8.83203125" style="25"/>
    <col min="7" max="7" width="11.1640625" style="25" customWidth="1"/>
    <col min="8" max="8" width="11.5" style="25" customWidth="1"/>
    <col min="9" max="16384" width="8.83203125" style="25"/>
  </cols>
  <sheetData>
    <row r="1" spans="1:18" x14ac:dyDescent="0.15">
      <c r="A1" s="2" t="s">
        <v>30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24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25">
        <v>2</v>
      </c>
      <c r="B4" s="25">
        <v>0</v>
      </c>
      <c r="C4" s="25">
        <v>60258</v>
      </c>
      <c r="D4" s="25">
        <v>24548</v>
      </c>
      <c r="E4" s="1">
        <f>C4/D4</f>
        <v>2.4547009939709956</v>
      </c>
      <c r="F4" s="18">
        <f>$K$5*EXP(-B4/$K$6)</f>
        <v>120000</v>
      </c>
      <c r="G4" s="18">
        <f>$O$5*EXP(-B4/$O$6)</f>
        <v>31623</v>
      </c>
      <c r="H4" s="1">
        <f t="shared" ref="H4:H16" si="0">F4/G4</f>
        <v>3.7947063845934923</v>
      </c>
      <c r="J4" s="25" t="s">
        <v>4</v>
      </c>
    </row>
    <row r="5" spans="1:18" x14ac:dyDescent="0.15">
      <c r="A5" s="25">
        <v>3</v>
      </c>
      <c r="B5" s="25">
        <v>4970</v>
      </c>
      <c r="C5" s="25">
        <v>58214</v>
      </c>
      <c r="D5" s="25">
        <v>21137</v>
      </c>
      <c r="E5" s="1">
        <f t="shared" ref="E5:E16" si="1">C5/D5</f>
        <v>2.7541278327104131</v>
      </c>
      <c r="F5" s="18">
        <f t="shared" ref="F5:F16" si="2">$K$5*EXP(-B5/$K$6)</f>
        <v>92380.21158842578</v>
      </c>
      <c r="G5" s="18">
        <f t="shared" ref="G5:G16" si="3">$O$5*EXP(-B5/$O$6)</f>
        <v>24344.495258839906</v>
      </c>
      <c r="H5" s="1">
        <f t="shared" si="0"/>
        <v>3.7947063845934919</v>
      </c>
      <c r="J5" s="19" t="s">
        <v>5</v>
      </c>
      <c r="K5" s="19">
        <v>120000</v>
      </c>
      <c r="L5" s="19" t="s">
        <v>6</v>
      </c>
      <c r="M5" s="3"/>
      <c r="N5" s="19" t="s">
        <v>7</v>
      </c>
      <c r="O5" s="19">
        <v>31623</v>
      </c>
      <c r="P5" s="19" t="s">
        <v>6</v>
      </c>
      <c r="Q5" s="3"/>
      <c r="R5" s="25">
        <f>1/0.000005</f>
        <v>199999.99999999997</v>
      </c>
    </row>
    <row r="6" spans="1:18" x14ac:dyDescent="0.15">
      <c r="A6" s="25">
        <v>4</v>
      </c>
      <c r="B6" s="25">
        <v>9896</v>
      </c>
      <c r="C6" s="25">
        <v>56248</v>
      </c>
      <c r="D6" s="25">
        <v>17788</v>
      </c>
      <c r="E6" s="1">
        <f t="shared" si="1"/>
        <v>3.1621317742298181</v>
      </c>
      <c r="F6" s="18">
        <f t="shared" si="2"/>
        <v>71282.413179367592</v>
      </c>
      <c r="G6" s="18">
        <f t="shared" si="3"/>
        <v>18784.697933092844</v>
      </c>
      <c r="H6" s="1">
        <f t="shared" si="0"/>
        <v>3.7947063845934923</v>
      </c>
      <c r="J6" s="20" t="s">
        <v>8</v>
      </c>
      <c r="K6" s="20">
        <v>19000</v>
      </c>
      <c r="L6" s="20"/>
      <c r="M6" s="20"/>
      <c r="N6" s="20" t="s">
        <v>9</v>
      </c>
      <c r="O6" s="20">
        <v>19000</v>
      </c>
      <c r="P6" s="20"/>
      <c r="Q6" s="20"/>
      <c r="R6" s="25">
        <v>111111.11109999999</v>
      </c>
    </row>
    <row r="7" spans="1:18" x14ac:dyDescent="0.15">
      <c r="A7" s="25">
        <v>5</v>
      </c>
      <c r="B7" s="25">
        <v>13885</v>
      </c>
      <c r="C7" s="25">
        <v>59719</v>
      </c>
      <c r="D7" s="25">
        <v>15351</v>
      </c>
      <c r="E7" s="1">
        <f t="shared" si="1"/>
        <v>3.8902351638329749</v>
      </c>
      <c r="F7" s="18">
        <f t="shared" si="2"/>
        <v>57783.442291706764</v>
      </c>
      <c r="G7" s="18">
        <f t="shared" si="3"/>
        <v>15227.381629922025</v>
      </c>
      <c r="H7" s="1">
        <f t="shared" si="0"/>
        <v>3.7947063845934919</v>
      </c>
      <c r="J7" s="20"/>
      <c r="K7" s="20"/>
      <c r="L7" s="20"/>
      <c r="M7" s="20"/>
      <c r="N7" s="20"/>
      <c r="O7" s="20"/>
      <c r="P7" s="20"/>
      <c r="Q7" s="20"/>
    </row>
    <row r="8" spans="1:18" ht="15" thickBot="1" x14ac:dyDescent="0.2">
      <c r="A8" s="25">
        <v>6</v>
      </c>
      <c r="B8" s="25">
        <v>17402</v>
      </c>
      <c r="C8" s="25">
        <v>49272</v>
      </c>
      <c r="D8" s="25">
        <v>12665</v>
      </c>
      <c r="E8" s="1">
        <f t="shared" si="1"/>
        <v>3.8904066324516382</v>
      </c>
      <c r="F8" s="18">
        <f t="shared" si="2"/>
        <v>48019.01152552478</v>
      </c>
      <c r="G8" s="18">
        <f t="shared" si="3"/>
        <v>12654.210012263919</v>
      </c>
      <c r="H8" s="1">
        <f t="shared" si="0"/>
        <v>3.7947063845934919</v>
      </c>
      <c r="J8" s="21"/>
      <c r="K8" s="21"/>
      <c r="L8" s="21"/>
      <c r="M8" s="21"/>
      <c r="N8" s="21"/>
      <c r="O8" s="21"/>
      <c r="P8" s="21"/>
      <c r="Q8" s="21"/>
    </row>
    <row r="9" spans="1:18" x14ac:dyDescent="0.15">
      <c r="A9" s="25">
        <v>7</v>
      </c>
      <c r="B9" s="25">
        <v>19865</v>
      </c>
      <c r="C9" s="25">
        <v>44682</v>
      </c>
      <c r="D9" s="25">
        <v>10967</v>
      </c>
      <c r="E9" s="1">
        <f t="shared" si="1"/>
        <v>4.0742226680040119</v>
      </c>
      <c r="F9" s="18">
        <f t="shared" si="2"/>
        <v>42180.812054727976</v>
      </c>
      <c r="G9" s="18">
        <f t="shared" si="3"/>
        <v>11115.698496722191</v>
      </c>
      <c r="H9" s="1">
        <f t="shared" si="0"/>
        <v>3.7947063845934919</v>
      </c>
    </row>
    <row r="10" spans="1:18" ht="15" thickBot="1" x14ac:dyDescent="0.2">
      <c r="A10" s="25">
        <v>8</v>
      </c>
      <c r="B10" s="25">
        <v>22912</v>
      </c>
      <c r="C10" s="25">
        <v>32892</v>
      </c>
      <c r="D10" s="25">
        <v>8853</v>
      </c>
      <c r="E10" s="1">
        <f t="shared" si="1"/>
        <v>3.7153507285665874</v>
      </c>
      <c r="F10" s="18">
        <f t="shared" si="2"/>
        <v>35930.876875685419</v>
      </c>
      <c r="G10" s="18">
        <f t="shared" si="3"/>
        <v>9468.6843286650001</v>
      </c>
      <c r="H10" s="1">
        <f t="shared" si="0"/>
        <v>3.7947063845934919</v>
      </c>
      <c r="J10" s="25" t="s">
        <v>14</v>
      </c>
    </row>
    <row r="11" spans="1:18" ht="18" x14ac:dyDescent="0.25">
      <c r="A11" s="25">
        <v>9</v>
      </c>
      <c r="B11" s="25">
        <v>25960</v>
      </c>
      <c r="C11" s="25">
        <v>29110</v>
      </c>
      <c r="D11" s="25">
        <v>7484</v>
      </c>
      <c r="E11" s="1">
        <f t="shared" si="1"/>
        <v>3.889631213254944</v>
      </c>
      <c r="F11" s="18">
        <f t="shared" si="2"/>
        <v>30605.384370771739</v>
      </c>
      <c r="G11" s="18">
        <f t="shared" si="3"/>
        <v>8065.2839163076223</v>
      </c>
      <c r="H11" s="1">
        <f t="shared" si="0"/>
        <v>3.7947063845934923</v>
      </c>
      <c r="J11" s="4" t="s">
        <v>18</v>
      </c>
      <c r="K11" s="5">
        <f>K5</f>
        <v>120000</v>
      </c>
      <c r="L11" s="6" t="s">
        <v>6</v>
      </c>
      <c r="M11" s="3"/>
      <c r="N11" s="7" t="s">
        <v>7</v>
      </c>
      <c r="O11" s="5">
        <f>O5</f>
        <v>31623</v>
      </c>
      <c r="P11" s="6" t="s">
        <v>6</v>
      </c>
      <c r="Q11" s="3"/>
    </row>
    <row r="12" spans="1:18" ht="18" x14ac:dyDescent="0.25">
      <c r="A12" s="25">
        <v>10</v>
      </c>
      <c r="B12" s="25">
        <v>28423</v>
      </c>
      <c r="C12" s="25">
        <v>25798</v>
      </c>
      <c r="D12" s="25">
        <v>6333</v>
      </c>
      <c r="E12" s="1">
        <f t="shared" si="1"/>
        <v>4.0735828201484292</v>
      </c>
      <c r="F12" s="18">
        <f t="shared" si="2"/>
        <v>26884.351114141828</v>
      </c>
      <c r="G12" s="18">
        <f t="shared" si="3"/>
        <v>7084.6986273542252</v>
      </c>
      <c r="H12" s="1">
        <f t="shared" si="0"/>
        <v>3.7947063845934919</v>
      </c>
      <c r="J12" s="8" t="s">
        <v>19</v>
      </c>
      <c r="K12" s="9">
        <f>K6</f>
        <v>19000</v>
      </c>
      <c r="L12" s="10"/>
      <c r="M12" s="11"/>
      <c r="N12" s="12" t="s">
        <v>9</v>
      </c>
      <c r="O12" s="9">
        <f>O6</f>
        <v>19000</v>
      </c>
      <c r="P12" s="10"/>
      <c r="Q12" s="11"/>
    </row>
    <row r="13" spans="1:18" x14ac:dyDescent="0.15">
      <c r="A13" s="25">
        <v>11</v>
      </c>
      <c r="B13" s="25">
        <v>30943</v>
      </c>
      <c r="C13" s="25">
        <v>20848</v>
      </c>
      <c r="D13" s="25">
        <v>5001</v>
      </c>
      <c r="E13" s="1">
        <f t="shared" si="1"/>
        <v>4.1687662467506499</v>
      </c>
      <c r="F13" s="18">
        <f t="shared" si="2"/>
        <v>23544.983794408407</v>
      </c>
      <c r="G13" s="18">
        <f t="shared" si="3"/>
        <v>6204.691854421475</v>
      </c>
      <c r="H13" s="1">
        <f t="shared" si="0"/>
        <v>3.7947063845934923</v>
      </c>
      <c r="J13" s="8"/>
      <c r="K13" s="9"/>
      <c r="L13" s="13"/>
      <c r="M13" s="14"/>
      <c r="N13" s="12"/>
      <c r="O13" s="9"/>
      <c r="P13" s="13"/>
      <c r="Q13" s="14"/>
    </row>
    <row r="14" spans="1:18" ht="15" thickBot="1" x14ac:dyDescent="0.2">
      <c r="A14" s="25">
        <v>12</v>
      </c>
      <c r="B14" s="25">
        <v>33992</v>
      </c>
      <c r="C14" s="25">
        <v>19320</v>
      </c>
      <c r="D14" s="25">
        <v>4426</v>
      </c>
      <c r="E14" s="1">
        <f t="shared" si="1"/>
        <v>4.365115228197018</v>
      </c>
      <c r="F14" s="18">
        <f t="shared" si="2"/>
        <v>20054.210088837226</v>
      </c>
      <c r="G14" s="18">
        <f t="shared" si="3"/>
        <v>5284.78571366083</v>
      </c>
      <c r="H14" s="1">
        <f t="shared" si="0"/>
        <v>3.7947063845934923</v>
      </c>
      <c r="J14" s="15"/>
      <c r="K14" s="16"/>
      <c r="L14" s="16"/>
      <c r="M14" s="16"/>
      <c r="N14" s="17"/>
      <c r="O14" s="16"/>
      <c r="P14" s="15"/>
      <c r="Q14" s="15"/>
    </row>
    <row r="15" spans="1:18" x14ac:dyDescent="0.15">
      <c r="A15" s="25">
        <v>13</v>
      </c>
      <c r="B15" s="25">
        <v>36982</v>
      </c>
      <c r="C15" s="25">
        <v>17907</v>
      </c>
      <c r="D15" s="25">
        <v>3741</v>
      </c>
      <c r="E15" s="1">
        <f t="shared" si="1"/>
        <v>4.7866880513231758</v>
      </c>
      <c r="F15" s="18">
        <f t="shared" si="2"/>
        <v>17134.10103278988</v>
      </c>
      <c r="G15" s="18">
        <f t="shared" si="3"/>
        <v>4515.2639746659524</v>
      </c>
      <c r="H15" s="1">
        <f t="shared" si="0"/>
        <v>3.7947063845934927</v>
      </c>
    </row>
    <row r="16" spans="1:18" x14ac:dyDescent="0.15">
      <c r="A16" s="25">
        <v>14</v>
      </c>
      <c r="B16" s="25">
        <v>38975</v>
      </c>
      <c r="C16" s="25">
        <v>15525</v>
      </c>
      <c r="D16" s="25">
        <v>3098</v>
      </c>
      <c r="E16" s="1">
        <f t="shared" si="1"/>
        <v>5.0112976113621688</v>
      </c>
      <c r="F16" s="18">
        <f t="shared" si="2"/>
        <v>15427.875233688097</v>
      </c>
      <c r="G16" s="18">
        <f t="shared" si="3"/>
        <v>4065.6308209576559</v>
      </c>
      <c r="H16" s="1">
        <f t="shared" si="0"/>
        <v>3.7947063845934919</v>
      </c>
    </row>
    <row r="17" spans="4:8" x14ac:dyDescent="0.15">
      <c r="D17" s="2" t="s">
        <v>16</v>
      </c>
      <c r="E17" s="24">
        <f>AVERAGE(E4:E16)</f>
        <v>3.8643274588309859</v>
      </c>
      <c r="G17" s="2" t="s">
        <v>17</v>
      </c>
      <c r="H17" s="24">
        <f>AVERAGE(H4:H16)</f>
        <v>3.7947063845934914</v>
      </c>
    </row>
    <row r="18" spans="4:8" x14ac:dyDescent="0.15">
      <c r="E18" s="1"/>
      <c r="F18" s="18"/>
      <c r="G18" s="18"/>
      <c r="H18" s="1"/>
    </row>
    <row r="19" spans="4:8" x14ac:dyDescent="0.15">
      <c r="E19" s="1"/>
      <c r="F19" s="18"/>
      <c r="G19" s="18"/>
      <c r="H19" s="1"/>
    </row>
    <row r="20" spans="4:8" x14ac:dyDescent="0.15">
      <c r="E20" s="1"/>
      <c r="F20" s="18"/>
      <c r="G20" s="18"/>
      <c r="H20" s="1"/>
    </row>
    <row r="21" spans="4:8" x14ac:dyDescent="0.15">
      <c r="E21" s="1"/>
      <c r="F21" s="18"/>
      <c r="G21" s="18"/>
      <c r="H21" s="1"/>
    </row>
    <row r="22" spans="4:8" x14ac:dyDescent="0.15">
      <c r="E22" s="1"/>
      <c r="F22" s="18"/>
      <c r="G22" s="18"/>
      <c r="H22" s="1"/>
    </row>
    <row r="23" spans="4:8" x14ac:dyDescent="0.15">
      <c r="E23" s="1"/>
      <c r="F23" s="18"/>
      <c r="G23" s="18"/>
      <c r="H23" s="1"/>
    </row>
    <row r="24" spans="4:8" x14ac:dyDescent="0.15">
      <c r="E24" s="1"/>
      <c r="F24" s="18"/>
      <c r="G24" s="18"/>
      <c r="H24" s="1"/>
    </row>
    <row r="25" spans="4:8" x14ac:dyDescent="0.15">
      <c r="E25" s="1"/>
      <c r="F25" s="18"/>
      <c r="G25" s="18"/>
      <c r="H25" s="1"/>
    </row>
    <row r="26" spans="4:8" x14ac:dyDescent="0.15">
      <c r="E26" s="1"/>
      <c r="F26" s="18"/>
      <c r="G26" s="18"/>
      <c r="H26" s="1"/>
    </row>
    <row r="27" spans="4:8" x14ac:dyDescent="0.15">
      <c r="E27" s="1"/>
      <c r="F27" s="18"/>
      <c r="G27" s="18"/>
      <c r="H27" s="1"/>
    </row>
    <row r="28" spans="4:8" x14ac:dyDescent="0.15">
      <c r="F28" s="18"/>
      <c r="G28" s="18"/>
      <c r="H28" s="1"/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5"/>
  <dimension ref="A1:R56"/>
  <sheetViews>
    <sheetView topLeftCell="C12" workbookViewId="0">
      <selection activeCell="O34" sqref="O34"/>
    </sheetView>
  </sheetViews>
  <sheetFormatPr baseColWidth="10" defaultColWidth="8.83203125" defaultRowHeight="14" x14ac:dyDescent="0.15"/>
  <cols>
    <col min="1" max="1" width="5.83203125" style="96" customWidth="1"/>
    <col min="2" max="2" width="12" style="96" customWidth="1"/>
    <col min="3" max="3" width="8.83203125" style="96"/>
    <col min="4" max="4" width="10.83203125" style="96" customWidth="1"/>
    <col min="5" max="6" width="8.83203125" style="96"/>
    <col min="7" max="7" width="11.1640625" style="96" customWidth="1"/>
    <col min="8" max="8" width="11.5" style="96" customWidth="1"/>
    <col min="9" max="16384" width="8.83203125" style="96"/>
  </cols>
  <sheetData>
    <row r="1" spans="1:18" x14ac:dyDescent="0.15">
      <c r="A1" s="2" t="s">
        <v>106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24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ht="15" thickBot="1" x14ac:dyDescent="0.2">
      <c r="A4" s="96">
        <v>1</v>
      </c>
      <c r="B4" s="97">
        <v>0</v>
      </c>
      <c r="C4" s="97">
        <v>38915</v>
      </c>
      <c r="D4" s="97">
        <v>5605</v>
      </c>
      <c r="E4" s="94">
        <f t="shared" ref="E4" si="0">C4/D4</f>
        <v>6.9429081177520073</v>
      </c>
      <c r="F4" s="18">
        <f>$K$5*EXP(-B4/$K$6)</f>
        <v>100000</v>
      </c>
      <c r="G4" s="18">
        <f>$O$5*EXP(-B4/$O$6)</f>
        <v>20000</v>
      </c>
      <c r="H4" s="1">
        <f t="shared" ref="H4:H12" si="1">F4/G4</f>
        <v>5</v>
      </c>
      <c r="J4" s="96" t="s">
        <v>4</v>
      </c>
    </row>
    <row r="5" spans="1:18" x14ac:dyDescent="0.15">
      <c r="A5" s="96">
        <v>2</v>
      </c>
      <c r="B5" s="97">
        <v>1054</v>
      </c>
      <c r="C5" s="97">
        <v>37776</v>
      </c>
      <c r="D5" s="97"/>
      <c r="E5" s="97"/>
      <c r="F5" s="18">
        <f t="shared" ref="F5:F11" si="2">$K$5*EXP(-B5/$K$6)</f>
        <v>92212.275619665685</v>
      </c>
      <c r="G5" s="18">
        <f t="shared" ref="G5:G11" si="3">$O$5*EXP(-B5/$O$6)</f>
        <v>18442.455123933138</v>
      </c>
      <c r="H5" s="1">
        <f t="shared" si="1"/>
        <v>5</v>
      </c>
      <c r="J5" s="19" t="s">
        <v>5</v>
      </c>
      <c r="K5" s="19">
        <v>100000</v>
      </c>
      <c r="L5" s="19" t="s">
        <v>6</v>
      </c>
      <c r="M5" s="3"/>
      <c r="N5" s="19" t="s">
        <v>7</v>
      </c>
      <c r="O5" s="19">
        <v>20000</v>
      </c>
      <c r="P5" s="19" t="s">
        <v>6</v>
      </c>
      <c r="Q5" s="3"/>
      <c r="R5" s="96">
        <f>1/0.00007</f>
        <v>14285.714285714286</v>
      </c>
    </row>
    <row r="6" spans="1:18" x14ac:dyDescent="0.15">
      <c r="A6" s="96">
        <v>3</v>
      </c>
      <c r="B6" s="97">
        <v>2094</v>
      </c>
      <c r="C6" s="97">
        <v>49596</v>
      </c>
      <c r="D6" s="97"/>
      <c r="E6" s="97"/>
      <c r="F6" s="18">
        <f t="shared" si="2"/>
        <v>85122.658962023241</v>
      </c>
      <c r="G6" s="18">
        <f t="shared" si="3"/>
        <v>17024.531792404647</v>
      </c>
      <c r="H6" s="1">
        <f t="shared" si="1"/>
        <v>5</v>
      </c>
      <c r="J6" s="20" t="s">
        <v>8</v>
      </c>
      <c r="K6" s="20">
        <v>13000</v>
      </c>
      <c r="L6" s="20"/>
      <c r="M6" s="20"/>
      <c r="N6" s="20" t="s">
        <v>9</v>
      </c>
      <c r="O6" s="20">
        <v>13000</v>
      </c>
      <c r="P6" s="20"/>
      <c r="Q6" s="20"/>
      <c r="R6" s="96">
        <f>1/0.00007</f>
        <v>14285.714285714286</v>
      </c>
    </row>
    <row r="7" spans="1:18" x14ac:dyDescent="0.15">
      <c r="A7" s="96">
        <v>4</v>
      </c>
      <c r="B7" s="97">
        <v>2982</v>
      </c>
      <c r="C7" s="97">
        <v>57455</v>
      </c>
      <c r="D7" s="97"/>
      <c r="E7" s="97"/>
      <c r="F7" s="18">
        <f t="shared" si="2"/>
        <v>79502.269673381816</v>
      </c>
      <c r="G7" s="18">
        <f t="shared" si="3"/>
        <v>15900.453934676363</v>
      </c>
      <c r="H7" s="1">
        <f t="shared" si="1"/>
        <v>5</v>
      </c>
      <c r="J7" s="20" t="s">
        <v>10</v>
      </c>
      <c r="K7" s="20"/>
      <c r="L7" s="20"/>
      <c r="M7" s="20"/>
      <c r="N7" s="20" t="s">
        <v>11</v>
      </c>
      <c r="O7" s="20"/>
      <c r="P7" s="20"/>
      <c r="Q7" s="20"/>
    </row>
    <row r="8" spans="1:18" ht="15" thickBot="1" x14ac:dyDescent="0.2">
      <c r="A8" s="96">
        <v>5</v>
      </c>
      <c r="B8" s="97">
        <v>3939</v>
      </c>
      <c r="C8" s="97">
        <v>60166</v>
      </c>
      <c r="D8" s="97"/>
      <c r="E8" s="97"/>
      <c r="F8" s="18">
        <f t="shared" si="2"/>
        <v>73859.909637048258</v>
      </c>
      <c r="G8" s="18">
        <f t="shared" si="3"/>
        <v>14771.981927409652</v>
      </c>
      <c r="H8" s="1">
        <f t="shared" si="1"/>
        <v>5</v>
      </c>
      <c r="J8" s="21" t="s">
        <v>12</v>
      </c>
      <c r="K8" s="21"/>
      <c r="L8" s="21"/>
      <c r="M8" s="21"/>
      <c r="N8" s="21" t="s">
        <v>13</v>
      </c>
      <c r="O8" s="21"/>
      <c r="P8" s="21"/>
      <c r="Q8" s="21"/>
    </row>
    <row r="9" spans="1:18" x14ac:dyDescent="0.15">
      <c r="A9" s="96">
        <v>6</v>
      </c>
      <c r="B9" s="97">
        <v>4969</v>
      </c>
      <c r="C9" s="97">
        <v>59894</v>
      </c>
      <c r="D9" s="97"/>
      <c r="E9" s="97"/>
      <c r="F9" s="18">
        <f t="shared" si="2"/>
        <v>68233.757251850548</v>
      </c>
      <c r="G9" s="18">
        <f t="shared" si="3"/>
        <v>13646.75145037011</v>
      </c>
      <c r="H9" s="1">
        <f t="shared" si="1"/>
        <v>5</v>
      </c>
    </row>
    <row r="10" spans="1:18" ht="15" thickBot="1" x14ac:dyDescent="0.2">
      <c r="A10" s="97">
        <v>7</v>
      </c>
      <c r="B10" s="97">
        <v>5988</v>
      </c>
      <c r="C10" s="97">
        <v>45208</v>
      </c>
      <c r="D10" s="97"/>
      <c r="E10" s="97"/>
      <c r="F10" s="18">
        <f t="shared" si="2"/>
        <v>63089.52827720192</v>
      </c>
      <c r="G10" s="18">
        <f t="shared" si="3"/>
        <v>12617.905655440385</v>
      </c>
      <c r="H10" s="1">
        <f t="shared" si="1"/>
        <v>5</v>
      </c>
      <c r="J10" s="96" t="s">
        <v>14</v>
      </c>
    </row>
    <row r="11" spans="1:18" ht="18" x14ac:dyDescent="0.25">
      <c r="A11" s="97">
        <v>8</v>
      </c>
      <c r="B11" s="97">
        <v>6933</v>
      </c>
      <c r="C11" s="97">
        <v>34134</v>
      </c>
      <c r="D11" s="97"/>
      <c r="E11" s="97"/>
      <c r="F11" s="18">
        <f t="shared" si="2"/>
        <v>58666.126191363895</v>
      </c>
      <c r="G11" s="18">
        <f t="shared" si="3"/>
        <v>11733.22523827278</v>
      </c>
      <c r="H11" s="1">
        <f t="shared" si="1"/>
        <v>4.9999999999999991</v>
      </c>
      <c r="J11" s="4" t="s">
        <v>18</v>
      </c>
      <c r="K11" s="5">
        <f>K5</f>
        <v>100000</v>
      </c>
      <c r="L11" s="6" t="s">
        <v>6</v>
      </c>
      <c r="M11" s="3">
        <f>M5</f>
        <v>0</v>
      </c>
      <c r="N11" s="7" t="s">
        <v>7</v>
      </c>
      <c r="O11" s="5">
        <f>O5</f>
        <v>20000</v>
      </c>
      <c r="P11" s="6" t="s">
        <v>6</v>
      </c>
      <c r="Q11" s="3">
        <f>Q5</f>
        <v>0</v>
      </c>
    </row>
    <row r="12" spans="1:18" ht="18" x14ac:dyDescent="0.25">
      <c r="A12" s="97">
        <v>9</v>
      </c>
      <c r="B12" s="97">
        <v>7964</v>
      </c>
      <c r="C12" s="97">
        <v>35733</v>
      </c>
      <c r="D12" s="97"/>
      <c r="E12" s="97"/>
      <c r="F12" s="18">
        <f t="shared" ref="F12" si="4">$K$5*EXP(-B12/$K$6)</f>
        <v>54193.165427602173</v>
      </c>
      <c r="G12" s="18">
        <f t="shared" ref="G12" si="5">$O$5*EXP(-B12/$O$6)</f>
        <v>10838.633085520434</v>
      </c>
      <c r="H12" s="1">
        <f t="shared" si="1"/>
        <v>5</v>
      </c>
      <c r="J12" s="8" t="s">
        <v>19</v>
      </c>
      <c r="K12" s="9">
        <f>K6</f>
        <v>13000</v>
      </c>
      <c r="L12" s="10"/>
      <c r="M12" s="11"/>
      <c r="N12" s="12" t="s">
        <v>9</v>
      </c>
      <c r="O12" s="9">
        <f>O6</f>
        <v>13000</v>
      </c>
      <c r="P12" s="10"/>
      <c r="Q12" s="11"/>
    </row>
    <row r="13" spans="1:18" ht="18" x14ac:dyDescent="0.25">
      <c r="A13" s="97">
        <v>10</v>
      </c>
      <c r="B13" s="97">
        <v>8914</v>
      </c>
      <c r="C13" s="97">
        <v>30597</v>
      </c>
      <c r="D13" s="97">
        <v>1651</v>
      </c>
      <c r="E13" s="94">
        <f t="shared" ref="E13" si="6">C13/D13</f>
        <v>18.532404603270745</v>
      </c>
      <c r="F13" s="18">
        <f t="shared" ref="F13:F54" si="7">$K$5*EXP(-B13/$K$6)</f>
        <v>50374.136480608911</v>
      </c>
      <c r="G13" s="18">
        <f t="shared" ref="G13:G54" si="8">$O$5*EXP(-B13/$O$6)</f>
        <v>10074.827296121783</v>
      </c>
      <c r="H13" s="1">
        <f t="shared" ref="H13:H54" si="9">F13/G13</f>
        <v>5</v>
      </c>
      <c r="J13" s="8" t="s">
        <v>20</v>
      </c>
      <c r="K13" s="9"/>
      <c r="L13" s="13"/>
      <c r="M13" s="14"/>
      <c r="N13" s="12"/>
      <c r="O13" s="9"/>
      <c r="P13" s="13"/>
      <c r="Q13" s="14"/>
    </row>
    <row r="14" spans="1:18" ht="19" thickBot="1" x14ac:dyDescent="0.3">
      <c r="A14" s="97">
        <v>11</v>
      </c>
      <c r="B14" s="97">
        <v>9949</v>
      </c>
      <c r="C14" s="97">
        <v>35422</v>
      </c>
      <c r="D14" s="97"/>
      <c r="E14" s="97"/>
      <c r="F14" s="18">
        <f t="shared" si="7"/>
        <v>46519.077332862696</v>
      </c>
      <c r="G14" s="18">
        <f t="shared" si="8"/>
        <v>9303.8154665725397</v>
      </c>
      <c r="H14" s="1">
        <f t="shared" si="9"/>
        <v>5</v>
      </c>
      <c r="J14" s="15" t="s">
        <v>21</v>
      </c>
      <c r="K14" s="16"/>
      <c r="L14" s="16"/>
      <c r="M14" s="16"/>
      <c r="N14" s="17"/>
      <c r="O14" s="16"/>
      <c r="P14" s="15"/>
      <c r="Q14" s="15"/>
    </row>
    <row r="15" spans="1:18" x14ac:dyDescent="0.15">
      <c r="A15" s="97">
        <v>12</v>
      </c>
      <c r="B15" s="97">
        <v>10983</v>
      </c>
      <c r="C15" s="97">
        <v>39989</v>
      </c>
      <c r="D15" s="97"/>
      <c r="E15" s="97"/>
      <c r="F15" s="18">
        <f t="shared" si="7"/>
        <v>42962.344904193596</v>
      </c>
      <c r="G15" s="18">
        <f t="shared" si="8"/>
        <v>8592.4689808387193</v>
      </c>
      <c r="H15" s="1">
        <f t="shared" si="9"/>
        <v>5</v>
      </c>
    </row>
    <row r="16" spans="1:18" x14ac:dyDescent="0.15">
      <c r="A16" s="97">
        <v>13</v>
      </c>
      <c r="B16" s="97">
        <v>11941</v>
      </c>
      <c r="C16" s="97">
        <v>41877</v>
      </c>
      <c r="D16" s="97"/>
      <c r="E16" s="97"/>
      <c r="F16" s="18">
        <f t="shared" si="7"/>
        <v>39910.19178353528</v>
      </c>
      <c r="G16" s="18">
        <f t="shared" si="8"/>
        <v>7982.0383567070567</v>
      </c>
      <c r="H16" s="1">
        <f t="shared" si="9"/>
        <v>4.9999999999999991</v>
      </c>
    </row>
    <row r="17" spans="1:8" x14ac:dyDescent="0.15">
      <c r="A17" s="97">
        <v>14</v>
      </c>
      <c r="B17" s="97">
        <v>12969</v>
      </c>
      <c r="C17" s="97">
        <v>40651</v>
      </c>
      <c r="D17" s="97"/>
      <c r="E17" s="97"/>
      <c r="F17" s="18">
        <f t="shared" si="7"/>
        <v>36875.773893152364</v>
      </c>
      <c r="G17" s="18">
        <f t="shared" si="8"/>
        <v>7375.1547786304727</v>
      </c>
      <c r="H17" s="1">
        <f t="shared" si="9"/>
        <v>5</v>
      </c>
    </row>
    <row r="18" spans="1:8" x14ac:dyDescent="0.15">
      <c r="A18" s="97">
        <v>15</v>
      </c>
      <c r="B18" s="97">
        <v>13923</v>
      </c>
      <c r="C18" s="97">
        <v>38494</v>
      </c>
      <c r="D18" s="97"/>
      <c r="E18" s="97"/>
      <c r="F18" s="18">
        <f t="shared" si="7"/>
        <v>34266.568034839293</v>
      </c>
      <c r="G18" s="18">
        <f t="shared" si="8"/>
        <v>6853.3136069678576</v>
      </c>
      <c r="H18" s="1">
        <f t="shared" si="9"/>
        <v>5.0000000000000009</v>
      </c>
    </row>
    <row r="19" spans="1:8" x14ac:dyDescent="0.15">
      <c r="A19" s="97">
        <v>16</v>
      </c>
      <c r="B19" s="97">
        <v>14960</v>
      </c>
      <c r="C19" s="97">
        <v>48058</v>
      </c>
      <c r="D19" s="97"/>
      <c r="E19" s="97"/>
      <c r="F19" s="18">
        <f t="shared" si="7"/>
        <v>31639.329628887881</v>
      </c>
      <c r="G19" s="18">
        <f t="shared" si="8"/>
        <v>6327.8659257775762</v>
      </c>
      <c r="H19" s="1">
        <f t="shared" si="9"/>
        <v>5</v>
      </c>
    </row>
    <row r="20" spans="1:8" x14ac:dyDescent="0.15">
      <c r="A20" s="97">
        <v>17</v>
      </c>
      <c r="B20" s="97">
        <v>15915</v>
      </c>
      <c r="C20" s="97">
        <v>46668</v>
      </c>
      <c r="D20" s="97"/>
      <c r="E20" s="97"/>
      <c r="F20" s="18">
        <f t="shared" si="7"/>
        <v>29398.37547181714</v>
      </c>
      <c r="G20" s="18">
        <f t="shared" si="8"/>
        <v>5879.6750943634279</v>
      </c>
      <c r="H20" s="1">
        <f t="shared" si="9"/>
        <v>5</v>
      </c>
    </row>
    <row r="21" spans="1:8" x14ac:dyDescent="0.15">
      <c r="A21" s="97">
        <v>18</v>
      </c>
      <c r="B21" s="97">
        <v>16946</v>
      </c>
      <c r="C21" s="97">
        <v>48854</v>
      </c>
      <c r="D21" s="97"/>
      <c r="E21" s="97"/>
      <c r="F21" s="18">
        <f t="shared" si="7"/>
        <v>27156.915390153685</v>
      </c>
      <c r="G21" s="18">
        <f t="shared" si="8"/>
        <v>5431.3830780307371</v>
      </c>
      <c r="H21" s="1">
        <f t="shared" si="9"/>
        <v>5</v>
      </c>
    </row>
    <row r="22" spans="1:8" x14ac:dyDescent="0.15">
      <c r="A22" s="97">
        <v>19</v>
      </c>
      <c r="B22" s="97">
        <v>17901</v>
      </c>
      <c r="C22" s="97">
        <v>47440</v>
      </c>
      <c r="D22" s="97"/>
      <c r="E22" s="97"/>
      <c r="F22" s="18">
        <f t="shared" si="7"/>
        <v>25233.442195537766</v>
      </c>
      <c r="G22" s="18">
        <f t="shared" si="8"/>
        <v>5046.6884391075528</v>
      </c>
      <c r="H22" s="1">
        <f t="shared" si="9"/>
        <v>5</v>
      </c>
    </row>
    <row r="23" spans="1:8" x14ac:dyDescent="0.15">
      <c r="A23" s="97">
        <v>20</v>
      </c>
      <c r="B23" s="97">
        <v>19000</v>
      </c>
      <c r="C23" s="97">
        <v>42690</v>
      </c>
      <c r="D23" s="97"/>
      <c r="E23" s="97"/>
      <c r="F23" s="18">
        <f t="shared" si="7"/>
        <v>23187.926284819234</v>
      </c>
      <c r="G23" s="18">
        <f t="shared" si="8"/>
        <v>4637.5852569638473</v>
      </c>
      <c r="H23" s="1">
        <f t="shared" si="9"/>
        <v>4.9999999999999991</v>
      </c>
    </row>
    <row r="24" spans="1:8" x14ac:dyDescent="0.15">
      <c r="A24" s="97">
        <v>21</v>
      </c>
      <c r="B24" s="97">
        <v>19957</v>
      </c>
      <c r="C24" s="97">
        <v>43594</v>
      </c>
      <c r="D24" s="97"/>
      <c r="E24" s="97"/>
      <c r="F24" s="18">
        <f t="shared" si="7"/>
        <v>21542.254668997208</v>
      </c>
      <c r="G24" s="18">
        <f t="shared" si="8"/>
        <v>4308.4509337994414</v>
      </c>
      <c r="H24" s="1">
        <f t="shared" si="9"/>
        <v>5</v>
      </c>
    </row>
    <row r="25" spans="1:8" x14ac:dyDescent="0.15">
      <c r="A25" s="97">
        <v>22</v>
      </c>
      <c r="B25" s="97">
        <v>20983</v>
      </c>
      <c r="C25" s="97">
        <v>40242</v>
      </c>
      <c r="D25" s="97"/>
      <c r="E25" s="97"/>
      <c r="F25" s="18">
        <f t="shared" si="7"/>
        <v>19907.434658948379</v>
      </c>
      <c r="G25" s="18">
        <f t="shared" si="8"/>
        <v>3981.486931789676</v>
      </c>
      <c r="H25" s="1">
        <f t="shared" si="9"/>
        <v>5</v>
      </c>
    </row>
    <row r="26" spans="1:8" x14ac:dyDescent="0.15">
      <c r="A26" s="97">
        <v>23</v>
      </c>
      <c r="B26" s="97">
        <v>21933</v>
      </c>
      <c r="C26" s="97">
        <v>34458</v>
      </c>
      <c r="D26" s="97"/>
      <c r="E26" s="97"/>
      <c r="F26" s="18">
        <f t="shared" si="7"/>
        <v>18504.544301409347</v>
      </c>
      <c r="G26" s="18">
        <f t="shared" si="8"/>
        <v>3700.9088602818697</v>
      </c>
      <c r="H26" s="1">
        <f t="shared" si="9"/>
        <v>5</v>
      </c>
    </row>
    <row r="27" spans="1:8" x14ac:dyDescent="0.15">
      <c r="A27" s="97">
        <v>24</v>
      </c>
      <c r="B27" s="97">
        <v>22887</v>
      </c>
      <c r="C27" s="97">
        <v>32629</v>
      </c>
      <c r="D27" s="97"/>
      <c r="E27" s="97"/>
      <c r="F27" s="18">
        <f t="shared" si="7"/>
        <v>17195.224921793106</v>
      </c>
      <c r="G27" s="18">
        <f t="shared" si="8"/>
        <v>3439.0449843586212</v>
      </c>
      <c r="H27" s="1">
        <f t="shared" si="9"/>
        <v>5</v>
      </c>
    </row>
    <row r="28" spans="1:8" x14ac:dyDescent="0.15">
      <c r="A28" s="97">
        <v>25</v>
      </c>
      <c r="B28" s="97">
        <v>23989</v>
      </c>
      <c r="C28" s="97">
        <v>31664</v>
      </c>
      <c r="D28" s="97">
        <v>5722</v>
      </c>
      <c r="E28" s="94">
        <f t="shared" ref="E28" si="10">C28/D28</f>
        <v>5.53372946522195</v>
      </c>
      <c r="F28" s="18">
        <f t="shared" si="7"/>
        <v>15797.670519371082</v>
      </c>
      <c r="G28" s="18">
        <f t="shared" si="8"/>
        <v>3159.5341038742163</v>
      </c>
      <c r="H28" s="1">
        <f t="shared" si="9"/>
        <v>5</v>
      </c>
    </row>
    <row r="29" spans="1:8" x14ac:dyDescent="0.15">
      <c r="A29" s="97">
        <v>26</v>
      </c>
      <c r="B29" s="97">
        <v>24939</v>
      </c>
      <c r="C29" s="97">
        <v>27113</v>
      </c>
      <c r="D29" s="97"/>
      <c r="E29" s="97"/>
      <c r="F29" s="18">
        <f t="shared" si="7"/>
        <v>14684.398014757218</v>
      </c>
      <c r="G29" s="18">
        <f t="shared" si="8"/>
        <v>2936.8796029514438</v>
      </c>
      <c r="H29" s="1">
        <f t="shared" si="9"/>
        <v>5</v>
      </c>
    </row>
    <row r="30" spans="1:8" x14ac:dyDescent="0.15">
      <c r="A30" s="97">
        <v>27</v>
      </c>
      <c r="B30" s="97">
        <v>25892</v>
      </c>
      <c r="C30" s="97">
        <v>25036</v>
      </c>
      <c r="D30" s="97"/>
      <c r="E30" s="97"/>
      <c r="F30" s="18">
        <f t="shared" si="7"/>
        <v>13646.429035654606</v>
      </c>
      <c r="G30" s="18">
        <f t="shared" si="8"/>
        <v>2729.2858071309211</v>
      </c>
      <c r="H30" s="1">
        <f t="shared" si="9"/>
        <v>5</v>
      </c>
    </row>
    <row r="31" spans="1:8" x14ac:dyDescent="0.15">
      <c r="A31" s="97">
        <v>28</v>
      </c>
      <c r="B31" s="97">
        <v>26847</v>
      </c>
      <c r="C31" s="97">
        <v>24312</v>
      </c>
      <c r="D31" s="97"/>
      <c r="E31" s="97"/>
      <c r="F31" s="18">
        <f t="shared" si="7"/>
        <v>12679.878156248506</v>
      </c>
      <c r="G31" s="18">
        <f t="shared" si="8"/>
        <v>2535.9756312497011</v>
      </c>
      <c r="H31" s="1">
        <f t="shared" si="9"/>
        <v>5</v>
      </c>
    </row>
    <row r="32" spans="1:8" x14ac:dyDescent="0.15">
      <c r="A32" s="97">
        <v>29</v>
      </c>
      <c r="B32" s="97">
        <v>27937</v>
      </c>
      <c r="C32" s="97">
        <v>17011</v>
      </c>
      <c r="D32" s="97"/>
      <c r="E32" s="97"/>
      <c r="F32" s="18">
        <f t="shared" si="7"/>
        <v>11660.070019276822</v>
      </c>
      <c r="G32" s="18">
        <f t="shared" si="8"/>
        <v>2332.0140038553645</v>
      </c>
      <c r="H32" s="1">
        <f t="shared" si="9"/>
        <v>5</v>
      </c>
    </row>
    <row r="33" spans="1:8" x14ac:dyDescent="0.15">
      <c r="A33" s="97">
        <v>30</v>
      </c>
      <c r="B33" s="97">
        <v>28891</v>
      </c>
      <c r="C33" s="97">
        <v>16518</v>
      </c>
      <c r="D33" s="97"/>
      <c r="E33" s="97"/>
      <c r="F33" s="18">
        <f t="shared" si="7"/>
        <v>10835.042642474104</v>
      </c>
      <c r="G33" s="18">
        <f t="shared" si="8"/>
        <v>2167.0085284948209</v>
      </c>
      <c r="H33" s="1">
        <f t="shared" si="9"/>
        <v>5</v>
      </c>
    </row>
    <row r="34" spans="1:8" x14ac:dyDescent="0.15">
      <c r="A34" s="97">
        <v>31</v>
      </c>
      <c r="B34" s="97">
        <v>29921</v>
      </c>
      <c r="C34" s="97">
        <v>16863</v>
      </c>
      <c r="D34" s="97"/>
      <c r="E34" s="97"/>
      <c r="F34" s="18">
        <f t="shared" si="7"/>
        <v>10009.70178697843</v>
      </c>
      <c r="G34" s="18">
        <f t="shared" si="8"/>
        <v>2001.9403573956859</v>
      </c>
      <c r="H34" s="1">
        <f t="shared" si="9"/>
        <v>5.0000000000000009</v>
      </c>
    </row>
    <row r="35" spans="1:8" x14ac:dyDescent="0.15">
      <c r="A35" s="97">
        <v>32</v>
      </c>
      <c r="B35" s="97">
        <v>30868</v>
      </c>
      <c r="C35" s="97">
        <v>13057</v>
      </c>
      <c r="D35" s="97"/>
      <c r="E35" s="97"/>
      <c r="F35" s="18">
        <f t="shared" si="7"/>
        <v>9306.4587422392688</v>
      </c>
      <c r="G35" s="18">
        <f t="shared" si="8"/>
        <v>1861.2917484478537</v>
      </c>
      <c r="H35" s="1">
        <f t="shared" si="9"/>
        <v>5</v>
      </c>
    </row>
    <row r="36" spans="1:8" x14ac:dyDescent="0.15">
      <c r="A36" s="97">
        <v>33</v>
      </c>
      <c r="B36" s="97">
        <v>31957</v>
      </c>
      <c r="C36" s="97">
        <v>9136</v>
      </c>
      <c r="D36" s="97"/>
      <c r="E36" s="97"/>
      <c r="F36" s="18">
        <f t="shared" si="7"/>
        <v>8558.6238903513022</v>
      </c>
      <c r="G36" s="18">
        <f t="shared" si="8"/>
        <v>1711.7247780702605</v>
      </c>
      <c r="H36" s="1">
        <f t="shared" si="9"/>
        <v>5</v>
      </c>
    </row>
    <row r="37" spans="1:8" x14ac:dyDescent="0.15">
      <c r="A37" s="97">
        <v>34</v>
      </c>
      <c r="B37" s="97">
        <v>32908</v>
      </c>
      <c r="C37" s="97">
        <v>7823</v>
      </c>
      <c r="D37" s="97"/>
      <c r="E37" s="97"/>
      <c r="F37" s="18">
        <f t="shared" si="7"/>
        <v>7954.8799505190364</v>
      </c>
      <c r="G37" s="18">
        <f t="shared" si="8"/>
        <v>1590.9759901038074</v>
      </c>
      <c r="H37" s="1">
        <f t="shared" si="9"/>
        <v>5</v>
      </c>
    </row>
    <row r="38" spans="1:8" x14ac:dyDescent="0.15">
      <c r="A38" s="97">
        <v>35</v>
      </c>
      <c r="B38" s="97">
        <v>33860</v>
      </c>
      <c r="C38" s="97">
        <v>7223</v>
      </c>
      <c r="D38" s="97"/>
      <c r="E38" s="97"/>
      <c r="F38" s="18">
        <f t="shared" si="7"/>
        <v>7393.1566948002692</v>
      </c>
      <c r="G38" s="18">
        <f t="shared" si="8"/>
        <v>1478.6313389600539</v>
      </c>
      <c r="H38" s="1">
        <f t="shared" si="9"/>
        <v>5</v>
      </c>
    </row>
    <row r="39" spans="1:8" x14ac:dyDescent="0.15">
      <c r="A39" s="97">
        <v>36</v>
      </c>
      <c r="B39" s="97">
        <v>34881</v>
      </c>
      <c r="C39" s="97">
        <v>5734</v>
      </c>
      <c r="D39" s="97"/>
      <c r="E39" s="97"/>
      <c r="F39" s="18">
        <f t="shared" si="7"/>
        <v>6834.7257146183229</v>
      </c>
      <c r="G39" s="18">
        <f t="shared" si="8"/>
        <v>1366.9451429236644</v>
      </c>
      <c r="H39" s="1">
        <f t="shared" si="9"/>
        <v>5.0000000000000009</v>
      </c>
    </row>
    <row r="40" spans="1:8" x14ac:dyDescent="0.15">
      <c r="A40" s="97">
        <v>37</v>
      </c>
      <c r="B40" s="97">
        <v>35922</v>
      </c>
      <c r="C40" s="97">
        <v>7719</v>
      </c>
      <c r="D40" s="97"/>
      <c r="E40" s="97"/>
      <c r="F40" s="18">
        <f t="shared" si="7"/>
        <v>6308.7617222045519</v>
      </c>
      <c r="G40" s="18">
        <f t="shared" si="8"/>
        <v>1261.7523444409103</v>
      </c>
      <c r="H40" s="1">
        <f t="shared" si="9"/>
        <v>5</v>
      </c>
    </row>
    <row r="41" spans="1:8" x14ac:dyDescent="0.15">
      <c r="A41" s="97">
        <v>38</v>
      </c>
      <c r="B41" s="97">
        <v>36863</v>
      </c>
      <c r="C41" s="97">
        <v>5270</v>
      </c>
      <c r="D41" s="97"/>
      <c r="E41" s="97"/>
      <c r="F41" s="18">
        <f t="shared" si="7"/>
        <v>5868.240247245647</v>
      </c>
      <c r="G41" s="18">
        <f t="shared" si="8"/>
        <v>1173.6480494491295</v>
      </c>
      <c r="H41" s="1">
        <f t="shared" si="9"/>
        <v>4.9999999999999991</v>
      </c>
    </row>
    <row r="42" spans="1:8" x14ac:dyDescent="0.15">
      <c r="A42" s="97">
        <v>39</v>
      </c>
      <c r="B42" s="97">
        <v>37888</v>
      </c>
      <c r="C42" s="97">
        <v>4626</v>
      </c>
      <c r="D42" s="97"/>
      <c r="E42" s="97"/>
      <c r="F42" s="18">
        <f t="shared" si="7"/>
        <v>5423.3225678305716</v>
      </c>
      <c r="G42" s="18">
        <f t="shared" si="8"/>
        <v>1084.6645135661142</v>
      </c>
      <c r="H42" s="1">
        <f t="shared" si="9"/>
        <v>5</v>
      </c>
    </row>
    <row r="43" spans="1:8" x14ac:dyDescent="0.15">
      <c r="A43" s="97">
        <v>40</v>
      </c>
      <c r="B43" s="97">
        <v>38849</v>
      </c>
      <c r="C43" s="97">
        <v>5358</v>
      </c>
      <c r="D43" s="97">
        <v>1815</v>
      </c>
      <c r="E43" s="94">
        <f t="shared" ref="E43" si="11">C43/D43</f>
        <v>2.9520661157024795</v>
      </c>
      <c r="F43" s="18">
        <f t="shared" si="7"/>
        <v>5036.8735922280739</v>
      </c>
      <c r="G43" s="18">
        <f t="shared" si="8"/>
        <v>1007.3747184456147</v>
      </c>
      <c r="H43" s="1">
        <f t="shared" si="9"/>
        <v>5.0000000000000009</v>
      </c>
    </row>
    <row r="44" spans="1:8" x14ac:dyDescent="0.15">
      <c r="A44" s="97">
        <v>41</v>
      </c>
      <c r="B44" s="97">
        <v>39859</v>
      </c>
      <c r="C44" s="97">
        <v>3144</v>
      </c>
      <c r="D44" s="97"/>
      <c r="E44" s="97"/>
      <c r="F44" s="18">
        <f t="shared" si="7"/>
        <v>4660.3626309538804</v>
      </c>
      <c r="G44" s="18">
        <f t="shared" si="8"/>
        <v>932.07252619077599</v>
      </c>
      <c r="H44" s="1">
        <f t="shared" si="9"/>
        <v>5.0000000000000009</v>
      </c>
    </row>
    <row r="45" spans="1:8" x14ac:dyDescent="0.15">
      <c r="A45" s="97">
        <v>42</v>
      </c>
      <c r="B45" s="97">
        <v>40848</v>
      </c>
      <c r="C45" s="97">
        <v>7746</v>
      </c>
      <c r="D45" s="97"/>
      <c r="E45" s="97"/>
      <c r="F45" s="18">
        <f t="shared" si="7"/>
        <v>4318.9673737739186</v>
      </c>
      <c r="G45" s="18">
        <f t="shared" si="8"/>
        <v>863.79347475478369</v>
      </c>
      <c r="H45" s="1">
        <f t="shared" si="9"/>
        <v>5</v>
      </c>
    </row>
    <row r="46" spans="1:8" x14ac:dyDescent="0.15">
      <c r="A46" s="97">
        <v>43</v>
      </c>
      <c r="B46" s="97">
        <v>41920</v>
      </c>
      <c r="C46" s="97">
        <v>3360</v>
      </c>
      <c r="D46" s="97"/>
      <c r="E46" s="97"/>
      <c r="F46" s="18">
        <f t="shared" si="7"/>
        <v>3977.1075202336351</v>
      </c>
      <c r="G46" s="18">
        <f t="shared" si="8"/>
        <v>795.42150404672702</v>
      </c>
      <c r="H46" s="1">
        <f t="shared" si="9"/>
        <v>5</v>
      </c>
    </row>
    <row r="47" spans="1:8" x14ac:dyDescent="0.15">
      <c r="A47" s="97">
        <v>44</v>
      </c>
      <c r="B47" s="97">
        <v>42869</v>
      </c>
      <c r="C47" s="97">
        <v>2806</v>
      </c>
      <c r="D47" s="97"/>
      <c r="E47" s="97"/>
      <c r="F47" s="18">
        <f t="shared" si="7"/>
        <v>3697.1224519110078</v>
      </c>
      <c r="G47" s="18">
        <f t="shared" si="8"/>
        <v>739.42449038220161</v>
      </c>
      <c r="H47" s="1">
        <f t="shared" si="9"/>
        <v>5</v>
      </c>
    </row>
    <row r="48" spans="1:8" x14ac:dyDescent="0.15">
      <c r="A48" s="97">
        <v>45</v>
      </c>
      <c r="B48" s="97">
        <v>43836</v>
      </c>
      <c r="C48" s="97">
        <v>3779</v>
      </c>
      <c r="D48" s="97"/>
      <c r="E48" s="97"/>
      <c r="F48" s="18">
        <f t="shared" si="7"/>
        <v>3432.0926802230529</v>
      </c>
      <c r="G48" s="18">
        <f t="shared" si="8"/>
        <v>686.41853604461051</v>
      </c>
      <c r="H48" s="1">
        <f t="shared" si="9"/>
        <v>5.0000000000000009</v>
      </c>
    </row>
    <row r="49" spans="1:8" x14ac:dyDescent="0.15">
      <c r="A49" s="97">
        <v>46</v>
      </c>
      <c r="B49" s="97">
        <v>44933</v>
      </c>
      <c r="C49" s="97">
        <v>3234</v>
      </c>
      <c r="D49" s="97"/>
      <c r="E49" s="97"/>
      <c r="F49" s="18">
        <f t="shared" si="7"/>
        <v>3154.3598353505231</v>
      </c>
      <c r="G49" s="18">
        <f t="shared" si="8"/>
        <v>630.87196707010457</v>
      </c>
      <c r="H49" s="1">
        <f t="shared" si="9"/>
        <v>5</v>
      </c>
    </row>
    <row r="50" spans="1:8" x14ac:dyDescent="0.15">
      <c r="A50" s="97">
        <v>47</v>
      </c>
      <c r="B50" s="97">
        <v>45870</v>
      </c>
      <c r="C50" s="97">
        <v>1947</v>
      </c>
      <c r="D50" s="97">
        <v>1403</v>
      </c>
      <c r="E50" s="94">
        <f t="shared" ref="E50" si="12">C50/D50</f>
        <v>1.3877405559515323</v>
      </c>
      <c r="F50" s="18">
        <f t="shared" si="7"/>
        <v>2935.0035051155501</v>
      </c>
      <c r="G50" s="18">
        <f t="shared" si="8"/>
        <v>587.00070102310997</v>
      </c>
      <c r="H50" s="1">
        <f t="shared" si="9"/>
        <v>5</v>
      </c>
    </row>
    <row r="51" spans="1:8" x14ac:dyDescent="0.15">
      <c r="A51" s="97">
        <v>48</v>
      </c>
      <c r="B51" s="97">
        <v>46887</v>
      </c>
      <c r="C51" s="97">
        <v>1363</v>
      </c>
      <c r="D51" s="97"/>
      <c r="E51" s="97"/>
      <c r="F51" s="18">
        <f t="shared" si="7"/>
        <v>2714.147420024412</v>
      </c>
      <c r="G51" s="18">
        <f t="shared" si="8"/>
        <v>542.82948400488237</v>
      </c>
      <c r="H51" s="1">
        <f t="shared" si="9"/>
        <v>5</v>
      </c>
    </row>
    <row r="52" spans="1:8" x14ac:dyDescent="0.15">
      <c r="A52" s="97">
        <v>49</v>
      </c>
      <c r="B52" s="97">
        <v>47847</v>
      </c>
      <c r="C52" s="97">
        <v>1539</v>
      </c>
      <c r="D52" s="97"/>
      <c r="E52" s="97"/>
      <c r="F52" s="18">
        <f t="shared" si="7"/>
        <v>2520.9396889321752</v>
      </c>
      <c r="G52" s="18">
        <f t="shared" si="8"/>
        <v>504.18793778643499</v>
      </c>
      <c r="H52" s="1">
        <f t="shared" si="9"/>
        <v>5.0000000000000009</v>
      </c>
    </row>
    <row r="53" spans="1:8" x14ac:dyDescent="0.15">
      <c r="A53" s="97">
        <v>50</v>
      </c>
      <c r="B53" s="97">
        <v>48806</v>
      </c>
      <c r="C53" s="97">
        <v>1695</v>
      </c>
      <c r="D53" s="97"/>
      <c r="E53" s="97"/>
      <c r="F53" s="18">
        <f t="shared" si="7"/>
        <v>2341.66565302659</v>
      </c>
      <c r="G53" s="18">
        <f t="shared" si="8"/>
        <v>468.33313060531805</v>
      </c>
      <c r="H53" s="1">
        <f t="shared" si="9"/>
        <v>4.9999999999999991</v>
      </c>
    </row>
    <row r="54" spans="1:8" x14ac:dyDescent="0.15">
      <c r="A54" s="97">
        <v>51</v>
      </c>
      <c r="B54" s="97">
        <v>49798</v>
      </c>
      <c r="C54" s="97">
        <v>1600</v>
      </c>
      <c r="D54" s="97">
        <v>617</v>
      </c>
      <c r="E54" s="94">
        <f t="shared" ref="E54" si="13">C54/D54</f>
        <v>2.5931928687196111</v>
      </c>
      <c r="F54" s="18">
        <f t="shared" si="7"/>
        <v>2169.6259976237407</v>
      </c>
      <c r="G54" s="18">
        <f t="shared" si="8"/>
        <v>433.92519952474811</v>
      </c>
      <c r="H54" s="1">
        <f t="shared" si="9"/>
        <v>5</v>
      </c>
    </row>
    <row r="55" spans="1:8" x14ac:dyDescent="0.15">
      <c r="D55" s="2" t="s">
        <v>17</v>
      </c>
      <c r="E55" s="91">
        <f>AVERAGE(E4:E54)</f>
        <v>6.3236736211030546</v>
      </c>
      <c r="G55" s="2" t="s">
        <v>17</v>
      </c>
      <c r="H55" s="24">
        <f>AVERAGE(H4:H54)</f>
        <v>5</v>
      </c>
    </row>
    <row r="56" spans="1:8" x14ac:dyDescent="0.15">
      <c r="H56" s="24">
        <f>AVERAGE(H27:H54)</f>
        <v>5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6"/>
  <dimension ref="A1:R56"/>
  <sheetViews>
    <sheetView tabSelected="1" workbookViewId="0">
      <selection activeCell="C1" sqref="C1"/>
    </sheetView>
  </sheetViews>
  <sheetFormatPr baseColWidth="10" defaultColWidth="8.83203125" defaultRowHeight="14" x14ac:dyDescent="0.15"/>
  <cols>
    <col min="1" max="1" width="5.83203125" customWidth="1"/>
    <col min="2" max="2" width="12" customWidth="1"/>
    <col min="4" max="4" width="10.83203125" customWidth="1"/>
    <col min="7" max="7" width="11.1640625" customWidth="1"/>
    <col min="8" max="8" width="11.5" customWidth="1"/>
  </cols>
  <sheetData>
    <row r="1" spans="1:18" x14ac:dyDescent="0.15">
      <c r="A1" s="2" t="s">
        <v>26</v>
      </c>
      <c r="C1" t="s">
        <v>111</v>
      </c>
    </row>
    <row r="3" spans="1:18" ht="30.75" customHeight="1" x14ac:dyDescent="0.15">
      <c r="A3" s="23" t="s">
        <v>0</v>
      </c>
      <c r="B3" s="22" t="s">
        <v>22</v>
      </c>
      <c r="C3" s="22" t="s">
        <v>23</v>
      </c>
      <c r="D3" s="22" t="s">
        <v>24</v>
      </c>
      <c r="E3" s="22" t="s">
        <v>25</v>
      </c>
      <c r="F3" s="22" t="s">
        <v>1</v>
      </c>
      <c r="G3" s="22" t="s">
        <v>2</v>
      </c>
      <c r="H3" s="22" t="s">
        <v>3</v>
      </c>
    </row>
    <row r="4" spans="1:18" x14ac:dyDescent="0.15">
      <c r="A4">
        <v>1</v>
      </c>
      <c r="B4" s="25">
        <v>0</v>
      </c>
      <c r="C4">
        <v>91816</v>
      </c>
      <c r="D4">
        <v>16970</v>
      </c>
      <c r="E4" s="1">
        <f>C4/D4</f>
        <v>5.4104890984089566</v>
      </c>
      <c r="F4" s="18">
        <f>$K$6*EXP(-B4/$K$7)</f>
        <v>100000</v>
      </c>
      <c r="G4" s="18">
        <f>$O$6*EXP(-B4/$O$7)</f>
        <v>14000</v>
      </c>
      <c r="H4" s="1">
        <f>F4/G4</f>
        <v>7.1428571428571432</v>
      </c>
      <c r="I4" s="25"/>
    </row>
    <row r="5" spans="1:18" ht="15" thickBot="1" x14ac:dyDescent="0.2">
      <c r="A5">
        <v>2</v>
      </c>
      <c r="B5" s="25">
        <v>14073</v>
      </c>
      <c r="C5">
        <v>66251</v>
      </c>
      <c r="D5">
        <v>4655</v>
      </c>
      <c r="E5" s="1">
        <f>C5/D5</f>
        <v>14.232223415682062</v>
      </c>
      <c r="F5" s="18">
        <f t="shared" ref="F5:F7" si="0">$K$6*EXP(-B5/$K$7)</f>
        <v>64417.73194604514</v>
      </c>
      <c r="G5" s="18">
        <f t="shared" ref="G5:G7" si="1">$O$6*EXP(-B5/$O$7)</f>
        <v>7973.6099266928477</v>
      </c>
      <c r="H5" s="1">
        <f t="shared" ref="H5:H7" si="2">F5/G5</f>
        <v>8.0788667289074656</v>
      </c>
      <c r="I5" s="25"/>
      <c r="J5" t="s">
        <v>4</v>
      </c>
    </row>
    <row r="6" spans="1:18" x14ac:dyDescent="0.15">
      <c r="A6">
        <v>3</v>
      </c>
      <c r="B6" s="25">
        <v>23761</v>
      </c>
      <c r="C6">
        <v>55713</v>
      </c>
      <c r="D6">
        <v>6054</v>
      </c>
      <c r="E6" s="1">
        <f t="shared" ref="E6" si="3">C6/D6</f>
        <v>9.2026759167492571</v>
      </c>
      <c r="F6" s="18">
        <f t="shared" si="0"/>
        <v>47590.774812200179</v>
      </c>
      <c r="G6" s="18">
        <f t="shared" si="1"/>
        <v>5411.9925276931108</v>
      </c>
      <c r="H6" s="1">
        <f t="shared" si="2"/>
        <v>8.7935773319491233</v>
      </c>
      <c r="I6" s="25"/>
      <c r="J6" s="19" t="s">
        <v>5</v>
      </c>
      <c r="K6" s="19">
        <v>100000</v>
      </c>
      <c r="L6" s="19" t="s">
        <v>6</v>
      </c>
      <c r="M6" s="3">
        <f>LN(K6/K8)/(-1/K9+1/K7)</f>
        <v>33000.150632393292</v>
      </c>
      <c r="N6" s="19" t="s">
        <v>7</v>
      </c>
      <c r="O6" s="19">
        <v>14000</v>
      </c>
      <c r="P6" s="19" t="s">
        <v>6</v>
      </c>
      <c r="Q6" s="3">
        <f>LN(O6/O8)/(-1/O9+1/O7)</f>
        <v>33000.472086293288</v>
      </c>
    </row>
    <row r="7" spans="1:18" x14ac:dyDescent="0.15">
      <c r="A7" t="s">
        <v>15</v>
      </c>
      <c r="B7">
        <v>33000</v>
      </c>
      <c r="F7" s="18">
        <f t="shared" si="0"/>
        <v>35656.098066394698</v>
      </c>
      <c r="G7" s="18">
        <f t="shared" si="1"/>
        <v>3739.8942275219047</v>
      </c>
      <c r="H7" s="1">
        <f t="shared" si="2"/>
        <v>9.5339856951036879</v>
      </c>
      <c r="J7" s="20" t="s">
        <v>8</v>
      </c>
      <c r="K7" s="20">
        <v>32000</v>
      </c>
      <c r="L7" s="20"/>
      <c r="M7" s="20"/>
      <c r="N7" s="20" t="s">
        <v>9</v>
      </c>
      <c r="O7" s="20">
        <v>25000</v>
      </c>
      <c r="P7" s="20"/>
      <c r="Q7" s="20"/>
    </row>
    <row r="8" spans="1:18" x14ac:dyDescent="0.15">
      <c r="A8">
        <v>4</v>
      </c>
      <c r="B8" s="25">
        <v>33283</v>
      </c>
      <c r="C8">
        <v>53504</v>
      </c>
      <c r="D8">
        <v>6393</v>
      </c>
      <c r="E8" s="1">
        <f t="shared" ref="E8:E54" si="4">C8/D8</f>
        <v>8.369153761927107</v>
      </c>
      <c r="F8" s="18">
        <f t="shared" ref="F8:F15" si="5">$K$8*EXP(-B8/$K$9)</f>
        <v>35551.030072522582</v>
      </c>
      <c r="G8" s="18">
        <f t="shared" ref="G8:G15" si="6">$O$8*EXP(-B8/$O$9)</f>
        <v>3729.2724724333257</v>
      </c>
      <c r="H8" s="1">
        <f t="shared" ref="H8:H15" si="7">F8/G8</f>
        <v>9.53296664036076</v>
      </c>
      <c r="I8" s="25"/>
      <c r="J8" s="20" t="s">
        <v>10</v>
      </c>
      <c r="K8" s="20">
        <v>50283</v>
      </c>
      <c r="L8" s="20"/>
      <c r="M8" s="20"/>
      <c r="N8" s="20" t="s">
        <v>11</v>
      </c>
      <c r="O8" s="20">
        <v>5202</v>
      </c>
      <c r="P8" s="20"/>
      <c r="Q8" s="20"/>
      <c r="R8">
        <f>1/0.00002</f>
        <v>49999.999999999993</v>
      </c>
    </row>
    <row r="9" spans="1:18" ht="15" thickBot="1" x14ac:dyDescent="0.2">
      <c r="A9">
        <v>5</v>
      </c>
      <c r="B9" s="25">
        <v>42732</v>
      </c>
      <c r="C9">
        <v>39399</v>
      </c>
      <c r="D9">
        <v>5479</v>
      </c>
      <c r="E9" s="1">
        <f t="shared" si="4"/>
        <v>7.1909107501368865</v>
      </c>
      <c r="F9" s="18">
        <f t="shared" si="5"/>
        <v>32218.539502577434</v>
      </c>
      <c r="G9" s="18">
        <f t="shared" si="6"/>
        <v>3393.0294555221308</v>
      </c>
      <c r="H9" s="1">
        <f t="shared" si="7"/>
        <v>9.495508342888682</v>
      </c>
      <c r="I9" s="25"/>
      <c r="J9" s="21" t="s">
        <v>12</v>
      </c>
      <c r="K9" s="21">
        <v>96000</v>
      </c>
      <c r="L9" s="21"/>
      <c r="M9" s="21"/>
      <c r="N9" s="21" t="s">
        <v>13</v>
      </c>
      <c r="O9" s="21">
        <v>100000</v>
      </c>
      <c r="P9" s="21"/>
      <c r="Q9" s="21"/>
      <c r="R9">
        <f>1/0.000009</f>
        <v>111111.11111111111</v>
      </c>
    </row>
    <row r="10" spans="1:18" x14ac:dyDescent="0.15">
      <c r="A10">
        <v>6</v>
      </c>
      <c r="B10" s="25">
        <v>51410</v>
      </c>
      <c r="C10">
        <v>30141</v>
      </c>
      <c r="D10">
        <v>4191</v>
      </c>
      <c r="E10" s="1">
        <f t="shared" si="4"/>
        <v>7.1918396564065858</v>
      </c>
      <c r="F10" s="18">
        <f t="shared" si="5"/>
        <v>29433.874780317961</v>
      </c>
      <c r="G10" s="18">
        <f t="shared" si="6"/>
        <v>3110.9967306859139</v>
      </c>
      <c r="H10" s="1">
        <f t="shared" si="7"/>
        <v>9.4612361658857704</v>
      </c>
      <c r="I10" s="25"/>
    </row>
    <row r="11" spans="1:18" x14ac:dyDescent="0.15">
      <c r="A11">
        <v>7</v>
      </c>
      <c r="B11" s="25">
        <v>60792</v>
      </c>
      <c r="C11">
        <v>20573</v>
      </c>
      <c r="D11">
        <v>2972</v>
      </c>
      <c r="E11" s="1">
        <f t="shared" si="4"/>
        <v>6.9222745625841187</v>
      </c>
      <c r="F11" s="18">
        <f t="shared" si="5"/>
        <v>26693.418791492797</v>
      </c>
      <c r="G11" s="18">
        <f t="shared" si="6"/>
        <v>2832.3964828156059</v>
      </c>
      <c r="H11" s="1">
        <f t="shared" si="7"/>
        <v>9.4243228140707256</v>
      </c>
      <c r="I11" s="25"/>
    </row>
    <row r="12" spans="1:18" ht="15" thickBot="1" x14ac:dyDescent="0.2">
      <c r="A12">
        <v>8</v>
      </c>
      <c r="B12" s="25">
        <v>69410</v>
      </c>
      <c r="C12">
        <v>17973</v>
      </c>
      <c r="D12">
        <v>1916</v>
      </c>
      <c r="E12" s="1">
        <f t="shared" si="4"/>
        <v>9.3804801670146141</v>
      </c>
      <c r="F12" s="18">
        <f t="shared" si="5"/>
        <v>24401.539253759325</v>
      </c>
      <c r="G12" s="18">
        <f t="shared" si="6"/>
        <v>2598.5228969397995</v>
      </c>
      <c r="H12" s="1">
        <f t="shared" si="7"/>
        <v>9.3905423279110867</v>
      </c>
      <c r="I12" s="25"/>
      <c r="J12" t="s">
        <v>14</v>
      </c>
    </row>
    <row r="13" spans="1:18" ht="18" x14ac:dyDescent="0.25">
      <c r="A13">
        <v>9</v>
      </c>
      <c r="B13" s="25">
        <v>79065</v>
      </c>
      <c r="C13">
        <v>19345</v>
      </c>
      <c r="D13">
        <v>2957</v>
      </c>
      <c r="E13" s="1">
        <f t="shared" si="4"/>
        <v>6.5421034832600613</v>
      </c>
      <c r="F13" s="18">
        <f t="shared" si="5"/>
        <v>22066.779726369849</v>
      </c>
      <c r="G13" s="18">
        <f t="shared" si="6"/>
        <v>2359.3665382847412</v>
      </c>
      <c r="H13" s="1">
        <f t="shared" si="7"/>
        <v>9.3528408444803972</v>
      </c>
      <c r="I13" s="25"/>
      <c r="J13" s="4" t="s">
        <v>18</v>
      </c>
      <c r="K13" s="5">
        <f>K6</f>
        <v>100000</v>
      </c>
      <c r="L13" s="6" t="s">
        <v>6</v>
      </c>
      <c r="M13" s="3">
        <f>M6</f>
        <v>33000.150632393292</v>
      </c>
      <c r="N13" s="7" t="s">
        <v>7</v>
      </c>
      <c r="O13" s="5">
        <f>O6</f>
        <v>14000</v>
      </c>
      <c r="P13" s="6" t="s">
        <v>6</v>
      </c>
      <c r="Q13" s="3">
        <f>Q6</f>
        <v>33000.472086293288</v>
      </c>
    </row>
    <row r="14" spans="1:18" ht="18" x14ac:dyDescent="0.25">
      <c r="A14">
        <v>10</v>
      </c>
      <c r="B14" s="25">
        <v>89098</v>
      </c>
      <c r="C14">
        <v>12954</v>
      </c>
      <c r="D14">
        <v>1669</v>
      </c>
      <c r="E14" s="1">
        <f t="shared" si="4"/>
        <v>7.7615338526063509</v>
      </c>
      <c r="F14" s="18">
        <f t="shared" si="5"/>
        <v>19876.991984364879</v>
      </c>
      <c r="G14" s="18">
        <f t="shared" si="6"/>
        <v>2134.1387446996159</v>
      </c>
      <c r="H14" s="1">
        <f t="shared" si="7"/>
        <v>9.3138236835499661</v>
      </c>
      <c r="I14" s="25"/>
      <c r="J14" s="8" t="s">
        <v>19</v>
      </c>
      <c r="K14" s="9">
        <f>K7</f>
        <v>32000</v>
      </c>
      <c r="L14" s="10"/>
      <c r="M14" s="11"/>
      <c r="N14" s="12" t="s">
        <v>9</v>
      </c>
      <c r="O14" s="9">
        <f>O7</f>
        <v>25000</v>
      </c>
      <c r="P14" s="10"/>
      <c r="Q14" s="11"/>
    </row>
    <row r="15" spans="1:18" ht="18" x14ac:dyDescent="0.25">
      <c r="A15">
        <v>11</v>
      </c>
      <c r="B15" s="25">
        <v>98594</v>
      </c>
      <c r="C15">
        <v>14476</v>
      </c>
      <c r="D15">
        <v>1634</v>
      </c>
      <c r="E15" s="1">
        <f t="shared" si="4"/>
        <v>8.8592411260709909</v>
      </c>
      <c r="F15" s="18">
        <f t="shared" si="5"/>
        <v>18004.940896506971</v>
      </c>
      <c r="G15" s="18">
        <f t="shared" si="6"/>
        <v>1940.8056435029539</v>
      </c>
      <c r="H15" s="1">
        <f t="shared" si="7"/>
        <v>9.2770447967215866</v>
      </c>
      <c r="I15" s="25"/>
      <c r="J15" s="8" t="s">
        <v>20</v>
      </c>
      <c r="K15" s="9">
        <f>K13*EXP(-M13/K14)</f>
        <v>35655.930224183881</v>
      </c>
      <c r="L15" s="13"/>
      <c r="M15" s="14"/>
      <c r="N15" s="12" t="s">
        <v>11</v>
      </c>
      <c r="O15" s="9">
        <f>O13*EXP(-Q13/O14)</f>
        <v>3739.8236060765689</v>
      </c>
      <c r="P15" s="13"/>
      <c r="Q15" s="14"/>
    </row>
    <row r="16" spans="1:18" ht="19" thickBot="1" x14ac:dyDescent="0.3">
      <c r="A16">
        <v>12</v>
      </c>
      <c r="B16" s="25">
        <v>108767</v>
      </c>
      <c r="C16">
        <v>12173</v>
      </c>
      <c r="D16">
        <v>1374</v>
      </c>
      <c r="E16" s="1">
        <f t="shared" si="4"/>
        <v>8.8595342066957787</v>
      </c>
      <c r="F16" s="18">
        <f t="shared" ref="F16:F54" si="8">$K$8*EXP(-B16/$K$9)</f>
        <v>16194.593702614362</v>
      </c>
      <c r="G16" s="18">
        <f t="shared" ref="G16:G54" si="9">$O$8*EXP(-B16/$O$9)</f>
        <v>1753.07811732663</v>
      </c>
      <c r="H16" s="1">
        <f t="shared" ref="H16:H54" si="10">F16/G16</f>
        <v>9.2378049458003808</v>
      </c>
      <c r="I16" s="25"/>
      <c r="J16" s="15" t="s">
        <v>21</v>
      </c>
      <c r="K16" s="16">
        <f>K9</f>
        <v>96000</v>
      </c>
      <c r="L16" s="16"/>
      <c r="M16" s="16"/>
      <c r="N16" s="17" t="s">
        <v>13</v>
      </c>
      <c r="O16" s="16">
        <f>O9</f>
        <v>100000</v>
      </c>
      <c r="P16" s="15"/>
      <c r="Q16" s="15"/>
    </row>
    <row r="17" spans="1:8" x14ac:dyDescent="0.15">
      <c r="A17">
        <v>13</v>
      </c>
      <c r="B17" s="25">
        <v>116854</v>
      </c>
      <c r="C17">
        <v>10635</v>
      </c>
      <c r="D17">
        <v>1565</v>
      </c>
      <c r="E17" s="1">
        <f t="shared" si="4"/>
        <v>6.7955271565495208</v>
      </c>
      <c r="F17" s="18">
        <f t="shared" si="8"/>
        <v>14886.248705588458</v>
      </c>
      <c r="G17" s="18">
        <f t="shared" si="9"/>
        <v>1616.8877621551792</v>
      </c>
      <c r="H17" s="1">
        <f t="shared" si="10"/>
        <v>9.2067297768067125</v>
      </c>
    </row>
    <row r="18" spans="1:8" x14ac:dyDescent="0.15">
      <c r="A18">
        <v>14</v>
      </c>
      <c r="B18" s="25">
        <v>127685</v>
      </c>
      <c r="C18">
        <v>8938</v>
      </c>
      <c r="D18">
        <v>1068</v>
      </c>
      <c r="E18" s="1">
        <f t="shared" si="4"/>
        <v>8.368913857677903</v>
      </c>
      <c r="F18" s="18">
        <f t="shared" si="8"/>
        <v>13298.017506823664</v>
      </c>
      <c r="G18" s="18">
        <f t="shared" si="9"/>
        <v>1450.9132228184792</v>
      </c>
      <c r="H18" s="1">
        <f t="shared" si="10"/>
        <v>9.1652741857238915</v>
      </c>
    </row>
    <row r="19" spans="1:8" x14ac:dyDescent="0.15">
      <c r="A19">
        <v>15</v>
      </c>
      <c r="B19" s="25">
        <v>132987</v>
      </c>
      <c r="C19">
        <v>14622</v>
      </c>
      <c r="D19">
        <v>1814</v>
      </c>
      <c r="E19" s="1">
        <f t="shared" si="4"/>
        <v>8.0606394707828013</v>
      </c>
      <c r="F19" s="18">
        <f t="shared" si="8"/>
        <v>12583.492020061611</v>
      </c>
      <c r="G19" s="18">
        <f t="shared" si="9"/>
        <v>1375.9895803005152</v>
      </c>
      <c r="H19" s="1">
        <f t="shared" si="10"/>
        <v>9.1450489162231765</v>
      </c>
    </row>
    <row r="20" spans="1:8" x14ac:dyDescent="0.15">
      <c r="A20">
        <v>16</v>
      </c>
      <c r="B20" s="25">
        <v>143539</v>
      </c>
      <c r="C20">
        <v>6958</v>
      </c>
      <c r="D20">
        <v>558</v>
      </c>
      <c r="E20" s="1">
        <f t="shared" si="4"/>
        <v>12.469534050179211</v>
      </c>
      <c r="F20" s="18">
        <f t="shared" si="8"/>
        <v>11273.661125419538</v>
      </c>
      <c r="G20" s="18">
        <f t="shared" si="9"/>
        <v>1238.1931341052705</v>
      </c>
      <c r="H20" s="1">
        <f t="shared" si="10"/>
        <v>9.1049294450869223</v>
      </c>
    </row>
    <row r="21" spans="1:8" x14ac:dyDescent="0.15">
      <c r="A21">
        <v>17</v>
      </c>
      <c r="B21" s="25">
        <v>151028</v>
      </c>
      <c r="C21">
        <v>8555</v>
      </c>
      <c r="D21">
        <v>930</v>
      </c>
      <c r="E21" s="1">
        <f t="shared" si="4"/>
        <v>9.198924731182796</v>
      </c>
      <c r="F21" s="18">
        <f t="shared" si="8"/>
        <v>10427.626876240844</v>
      </c>
      <c r="G21" s="18">
        <f t="shared" si="9"/>
        <v>1148.8519817505939</v>
      </c>
      <c r="H21" s="1">
        <f t="shared" si="10"/>
        <v>9.0765625527767888</v>
      </c>
    </row>
    <row r="22" spans="1:8" x14ac:dyDescent="0.15">
      <c r="A22">
        <v>18</v>
      </c>
      <c r="B22" s="25">
        <v>155280</v>
      </c>
      <c r="C22">
        <v>7341</v>
      </c>
      <c r="D22">
        <v>635</v>
      </c>
      <c r="E22" s="1">
        <f t="shared" si="4"/>
        <v>11.560629921259842</v>
      </c>
      <c r="F22" s="18">
        <f t="shared" si="8"/>
        <v>9975.8487593549562</v>
      </c>
      <c r="G22" s="18">
        <f t="shared" si="9"/>
        <v>1101.0267648491104</v>
      </c>
      <c r="H22" s="1">
        <f t="shared" si="10"/>
        <v>9.0604961458153941</v>
      </c>
    </row>
    <row r="23" spans="1:8" x14ac:dyDescent="0.15">
      <c r="A23">
        <v>19</v>
      </c>
      <c r="B23" s="25">
        <v>161174</v>
      </c>
      <c r="C23">
        <v>7907</v>
      </c>
      <c r="D23">
        <v>724</v>
      </c>
      <c r="E23" s="1">
        <f t="shared" si="4"/>
        <v>10.921270718232044</v>
      </c>
      <c r="F23" s="18">
        <f t="shared" si="8"/>
        <v>9381.795986627998</v>
      </c>
      <c r="G23" s="18">
        <f t="shared" si="9"/>
        <v>1038.0076628377926</v>
      </c>
      <c r="H23" s="1">
        <f t="shared" si="10"/>
        <v>9.0382723774690206</v>
      </c>
    </row>
    <row r="24" spans="1:8" x14ac:dyDescent="0.15">
      <c r="A24">
        <v>20</v>
      </c>
      <c r="B24" s="25">
        <v>166908</v>
      </c>
      <c r="C24">
        <v>6913</v>
      </c>
      <c r="D24">
        <v>524</v>
      </c>
      <c r="E24" s="1">
        <f t="shared" si="4"/>
        <v>13.192748091603054</v>
      </c>
      <c r="F24" s="18">
        <f t="shared" si="8"/>
        <v>8837.8359780052251</v>
      </c>
      <c r="G24" s="18">
        <f t="shared" si="9"/>
        <v>980.16257033985119</v>
      </c>
      <c r="H24" s="1">
        <f t="shared" si="10"/>
        <v>9.0167042136090618</v>
      </c>
    </row>
    <row r="25" spans="1:8" x14ac:dyDescent="0.15">
      <c r="A25">
        <v>21</v>
      </c>
      <c r="B25" s="25">
        <v>173380</v>
      </c>
      <c r="C25">
        <v>4904</v>
      </c>
      <c r="D25">
        <v>386</v>
      </c>
      <c r="E25" s="1">
        <f t="shared" si="4"/>
        <v>12.704663212435234</v>
      </c>
      <c r="F25" s="18">
        <f t="shared" si="8"/>
        <v>8261.6587217737742</v>
      </c>
      <c r="G25" s="18">
        <f t="shared" si="9"/>
        <v>918.73566346053212</v>
      </c>
      <c r="H25" s="1">
        <f t="shared" si="10"/>
        <v>8.992421923249621</v>
      </c>
    </row>
    <row r="26" spans="1:8" x14ac:dyDescent="0.15">
      <c r="A26">
        <v>22</v>
      </c>
      <c r="B26" s="25">
        <v>180085</v>
      </c>
      <c r="C26">
        <v>7021</v>
      </c>
      <c r="D26">
        <v>553</v>
      </c>
      <c r="E26" s="1">
        <f t="shared" si="4"/>
        <v>12.69620253164557</v>
      </c>
      <c r="F26" s="18">
        <f t="shared" si="8"/>
        <v>7704.3232408183048</v>
      </c>
      <c r="G26" s="18">
        <f t="shared" si="9"/>
        <v>859.15422498003954</v>
      </c>
      <c r="H26" s="1">
        <f t="shared" si="10"/>
        <v>8.9673344049460937</v>
      </c>
    </row>
    <row r="27" spans="1:8" x14ac:dyDescent="0.15">
      <c r="A27">
        <v>23</v>
      </c>
      <c r="B27" s="25">
        <v>188085</v>
      </c>
      <c r="C27">
        <v>6372</v>
      </c>
      <c r="D27">
        <v>492</v>
      </c>
      <c r="E27" s="1">
        <f t="shared" si="4"/>
        <v>12.951219512195122</v>
      </c>
      <c r="F27" s="18">
        <f t="shared" si="8"/>
        <v>7088.3195662137678</v>
      </c>
      <c r="G27" s="18">
        <f t="shared" si="9"/>
        <v>793.099309146216</v>
      </c>
      <c r="H27" s="1">
        <f t="shared" si="10"/>
        <v>8.9374930534795904</v>
      </c>
    </row>
    <row r="28" spans="1:8" x14ac:dyDescent="0.15">
      <c r="A28">
        <v>24</v>
      </c>
      <c r="B28" s="25">
        <v>196265</v>
      </c>
      <c r="C28">
        <v>6859</v>
      </c>
      <c r="D28">
        <v>731</v>
      </c>
      <c r="E28" s="1">
        <f t="shared" si="4"/>
        <v>9.3830369357045136</v>
      </c>
      <c r="F28" s="18">
        <f t="shared" si="8"/>
        <v>6509.3523409877189</v>
      </c>
      <c r="G28" s="18">
        <f t="shared" si="9"/>
        <v>730.80630062282808</v>
      </c>
      <c r="H28" s="1">
        <f t="shared" si="10"/>
        <v>8.9070829513102687</v>
      </c>
    </row>
    <row r="29" spans="1:8" x14ac:dyDescent="0.15">
      <c r="A29">
        <v>25</v>
      </c>
      <c r="B29" s="25">
        <v>205016</v>
      </c>
      <c r="C29">
        <v>7109</v>
      </c>
      <c r="D29">
        <v>689</v>
      </c>
      <c r="E29" s="1">
        <f t="shared" si="4"/>
        <v>10.317851959361393</v>
      </c>
      <c r="F29" s="18">
        <f t="shared" si="8"/>
        <v>5942.2254285414647</v>
      </c>
      <c r="G29" s="18">
        <f t="shared" si="9"/>
        <v>669.57182840023711</v>
      </c>
      <c r="H29" s="1">
        <f t="shared" si="10"/>
        <v>8.8746646386524706</v>
      </c>
    </row>
    <row r="30" spans="1:8" x14ac:dyDescent="0.15">
      <c r="A30">
        <v>26</v>
      </c>
      <c r="B30" s="25">
        <v>214305</v>
      </c>
      <c r="C30">
        <v>5756</v>
      </c>
      <c r="D30">
        <v>375</v>
      </c>
      <c r="E30" s="1">
        <f t="shared" si="4"/>
        <v>15.349333333333334</v>
      </c>
      <c r="F30" s="18">
        <f t="shared" si="8"/>
        <v>5394.1945817877295</v>
      </c>
      <c r="G30" s="18">
        <f t="shared" si="9"/>
        <v>610.1766137557787</v>
      </c>
      <c r="H30" s="1">
        <f t="shared" si="10"/>
        <v>8.8403823748426049</v>
      </c>
    </row>
    <row r="31" spans="1:8" x14ac:dyDescent="0.15">
      <c r="A31">
        <v>27</v>
      </c>
      <c r="B31" s="25">
        <v>223230</v>
      </c>
      <c r="C31">
        <v>6683</v>
      </c>
      <c r="D31">
        <v>578</v>
      </c>
      <c r="E31" s="1">
        <f t="shared" si="4"/>
        <v>11.562283737024222</v>
      </c>
      <c r="F31" s="18">
        <f t="shared" si="8"/>
        <v>4915.3086432527116</v>
      </c>
      <c r="G31" s="18">
        <f t="shared" si="9"/>
        <v>558.07783729241328</v>
      </c>
      <c r="H31" s="1">
        <f t="shared" si="10"/>
        <v>8.8075682544570597</v>
      </c>
    </row>
    <row r="32" spans="1:8" x14ac:dyDescent="0.15">
      <c r="A32">
        <v>28</v>
      </c>
      <c r="B32" s="25">
        <v>231316</v>
      </c>
      <c r="C32">
        <v>5515</v>
      </c>
      <c r="D32">
        <v>659</v>
      </c>
      <c r="E32" s="1">
        <f t="shared" si="4"/>
        <v>8.3687405159332329</v>
      </c>
      <c r="F32" s="18">
        <f t="shared" si="8"/>
        <v>4518.2528483642245</v>
      </c>
      <c r="G32" s="18">
        <f t="shared" si="9"/>
        <v>514.72791775050086</v>
      </c>
      <c r="H32" s="1">
        <f t="shared" si="10"/>
        <v>8.7779440215914502</v>
      </c>
    </row>
    <row r="33" spans="1:8" x14ac:dyDescent="0.15">
      <c r="A33">
        <v>29</v>
      </c>
      <c r="B33" s="25">
        <v>239163</v>
      </c>
      <c r="C33">
        <v>4912</v>
      </c>
      <c r="D33">
        <v>379</v>
      </c>
      <c r="E33" s="1">
        <f t="shared" si="4"/>
        <v>12.96042216358839</v>
      </c>
      <c r="F33" s="18">
        <f t="shared" si="8"/>
        <v>4163.6237873561722</v>
      </c>
      <c r="G33" s="18">
        <f t="shared" si="9"/>
        <v>475.88129648936723</v>
      </c>
      <c r="H33" s="1">
        <f t="shared" si="10"/>
        <v>8.7492906699038571</v>
      </c>
    </row>
    <row r="34" spans="1:8" x14ac:dyDescent="0.15">
      <c r="A34">
        <v>30</v>
      </c>
      <c r="B34" s="25">
        <v>248108</v>
      </c>
      <c r="C34">
        <v>5188</v>
      </c>
      <c r="D34">
        <v>620</v>
      </c>
      <c r="E34" s="1">
        <f t="shared" si="4"/>
        <v>8.3677419354838705</v>
      </c>
      <c r="F34" s="18">
        <f t="shared" si="8"/>
        <v>3793.1951615961657</v>
      </c>
      <c r="G34" s="18">
        <f t="shared" si="9"/>
        <v>435.1620306596069</v>
      </c>
      <c r="H34" s="1">
        <f t="shared" si="10"/>
        <v>8.7167420278983041</v>
      </c>
    </row>
    <row r="35" spans="1:8" x14ac:dyDescent="0.15">
      <c r="A35">
        <v>31</v>
      </c>
      <c r="B35" s="25">
        <v>256678.99999999997</v>
      </c>
      <c r="C35">
        <v>3894</v>
      </c>
      <c r="D35">
        <v>350</v>
      </c>
      <c r="E35" s="1">
        <f t="shared" si="4"/>
        <v>11.125714285714286</v>
      </c>
      <c r="F35" s="18">
        <f t="shared" si="8"/>
        <v>3469.2119502063792</v>
      </c>
      <c r="G35" s="18">
        <f t="shared" si="9"/>
        <v>399.41798340058529</v>
      </c>
      <c r="H35" s="1">
        <f t="shared" si="10"/>
        <v>8.6856678827278255</v>
      </c>
    </row>
    <row r="36" spans="1:8" x14ac:dyDescent="0.15">
      <c r="A36">
        <v>32</v>
      </c>
      <c r="B36" s="25">
        <v>265570</v>
      </c>
      <c r="C36">
        <v>3276</v>
      </c>
      <c r="D36">
        <v>491</v>
      </c>
      <c r="E36" s="1">
        <f t="shared" si="4"/>
        <v>6.6720977596741342</v>
      </c>
      <c r="F36" s="18">
        <f t="shared" si="8"/>
        <v>3162.341964630155</v>
      </c>
      <c r="G36" s="18">
        <f t="shared" si="9"/>
        <v>365.43866211966787</v>
      </c>
      <c r="H36" s="1">
        <f t="shared" si="10"/>
        <v>8.6535506295023676</v>
      </c>
    </row>
    <row r="37" spans="1:8" x14ac:dyDescent="0.15">
      <c r="A37">
        <v>33</v>
      </c>
      <c r="B37" s="25">
        <v>273770</v>
      </c>
      <c r="C37">
        <v>3459</v>
      </c>
      <c r="D37">
        <v>773</v>
      </c>
      <c r="E37" s="1">
        <f t="shared" si="4"/>
        <v>4.4747736093143597</v>
      </c>
      <c r="F37" s="18">
        <f t="shared" si="8"/>
        <v>2903.4399232866094</v>
      </c>
      <c r="G37" s="18">
        <f t="shared" si="9"/>
        <v>336.66839203435967</v>
      </c>
      <c r="H37" s="1">
        <f t="shared" si="10"/>
        <v>8.6240347831354782</v>
      </c>
    </row>
    <row r="38" spans="1:8" x14ac:dyDescent="0.15">
      <c r="A38">
        <v>34</v>
      </c>
      <c r="B38" s="25">
        <v>283046</v>
      </c>
      <c r="C38">
        <v>2697</v>
      </c>
      <c r="D38">
        <v>405</v>
      </c>
      <c r="E38" s="1">
        <f t="shared" si="4"/>
        <v>6.659259259259259</v>
      </c>
      <c r="F38" s="18">
        <f t="shared" si="8"/>
        <v>2636.0226640027131</v>
      </c>
      <c r="G38" s="18">
        <f t="shared" si="9"/>
        <v>306.84368422468413</v>
      </c>
      <c r="H38" s="1">
        <f t="shared" si="10"/>
        <v>8.5907672196782254</v>
      </c>
    </row>
    <row r="39" spans="1:8" x14ac:dyDescent="0.15">
      <c r="A39">
        <v>35</v>
      </c>
      <c r="B39" s="25">
        <v>290986</v>
      </c>
      <c r="C39">
        <v>2312</v>
      </c>
      <c r="D39">
        <v>304</v>
      </c>
      <c r="E39" s="1">
        <f t="shared" si="4"/>
        <v>7.6052631578947372</v>
      </c>
      <c r="F39" s="18">
        <f t="shared" si="8"/>
        <v>2426.7741888394271</v>
      </c>
      <c r="G39" s="18">
        <f t="shared" si="9"/>
        <v>283.4224231413553</v>
      </c>
      <c r="H39" s="1">
        <f t="shared" si="10"/>
        <v>8.5623930595960207</v>
      </c>
    </row>
    <row r="40" spans="1:8" x14ac:dyDescent="0.15">
      <c r="A40">
        <v>36</v>
      </c>
      <c r="B40" s="25">
        <v>299764</v>
      </c>
      <c r="C40">
        <v>2099</v>
      </c>
      <c r="D40">
        <v>309</v>
      </c>
      <c r="E40" s="1">
        <f t="shared" si="4"/>
        <v>6.7928802588996762</v>
      </c>
      <c r="F40" s="18">
        <f t="shared" si="8"/>
        <v>2214.7186633619644</v>
      </c>
      <c r="G40" s="18">
        <f t="shared" si="9"/>
        <v>259.60427335715281</v>
      </c>
      <c r="H40" s="1">
        <f t="shared" si="10"/>
        <v>8.5311333080986937</v>
      </c>
    </row>
    <row r="41" spans="1:8" x14ac:dyDescent="0.15">
      <c r="A41">
        <v>37</v>
      </c>
      <c r="B41" s="25">
        <v>307844</v>
      </c>
      <c r="C41">
        <v>1978</v>
      </c>
      <c r="D41">
        <v>345</v>
      </c>
      <c r="E41" s="1">
        <f t="shared" si="4"/>
        <v>5.7333333333333334</v>
      </c>
      <c r="F41" s="18">
        <f t="shared" si="8"/>
        <v>2035.9422105718988</v>
      </c>
      <c r="G41" s="18">
        <f t="shared" si="9"/>
        <v>239.45330903508793</v>
      </c>
      <c r="H41" s="1">
        <f t="shared" si="10"/>
        <v>8.5024601195783234</v>
      </c>
    </row>
    <row r="42" spans="1:8" x14ac:dyDescent="0.15">
      <c r="A42">
        <v>38</v>
      </c>
      <c r="B42" s="25">
        <v>316375</v>
      </c>
      <c r="C42">
        <v>1696</v>
      </c>
      <c r="D42">
        <v>174</v>
      </c>
      <c r="E42" s="1">
        <f t="shared" si="4"/>
        <v>9.7471264367816097</v>
      </c>
      <c r="F42" s="18">
        <f t="shared" si="8"/>
        <v>1862.8249598625675</v>
      </c>
      <c r="G42" s="18">
        <f t="shared" si="9"/>
        <v>219.87263480654485</v>
      </c>
      <c r="H42" s="1">
        <f t="shared" si="10"/>
        <v>8.4722910675154086</v>
      </c>
    </row>
    <row r="43" spans="1:8" x14ac:dyDescent="0.15">
      <c r="A43">
        <v>39</v>
      </c>
      <c r="B43" s="25">
        <v>326781</v>
      </c>
      <c r="C43">
        <v>1659</v>
      </c>
      <c r="D43">
        <v>284</v>
      </c>
      <c r="E43" s="1">
        <f t="shared" si="4"/>
        <v>5.841549295774648</v>
      </c>
      <c r="F43" s="18">
        <f t="shared" si="8"/>
        <v>1671.4613402152954</v>
      </c>
      <c r="G43" s="18">
        <f t="shared" si="9"/>
        <v>198.14289176814191</v>
      </c>
      <c r="H43" s="1">
        <f t="shared" si="10"/>
        <v>8.4356361477310315</v>
      </c>
    </row>
    <row r="44" spans="1:8" x14ac:dyDescent="0.15">
      <c r="A44">
        <v>40</v>
      </c>
      <c r="B44" s="25">
        <v>334762</v>
      </c>
      <c r="C44">
        <v>1450</v>
      </c>
      <c r="D44">
        <v>239</v>
      </c>
      <c r="E44" s="1">
        <f t="shared" si="4"/>
        <v>6.0669456066945608</v>
      </c>
      <c r="F44" s="18">
        <f t="shared" si="8"/>
        <v>1538.1230604000361</v>
      </c>
      <c r="G44" s="18">
        <f t="shared" si="9"/>
        <v>182.94369831224444</v>
      </c>
      <c r="H44" s="1">
        <f t="shared" si="10"/>
        <v>8.4076307333352371</v>
      </c>
    </row>
    <row r="45" spans="1:8" x14ac:dyDescent="0.15">
      <c r="A45">
        <v>41</v>
      </c>
      <c r="B45" s="25">
        <v>343519</v>
      </c>
      <c r="C45">
        <v>1393</v>
      </c>
      <c r="D45">
        <v>230</v>
      </c>
      <c r="E45" s="1">
        <f t="shared" si="4"/>
        <v>6.0565217391304351</v>
      </c>
      <c r="F45" s="18">
        <f t="shared" si="8"/>
        <v>1404.0264313110861</v>
      </c>
      <c r="G45" s="18">
        <f t="shared" si="9"/>
        <v>167.6047361011149</v>
      </c>
      <c r="H45" s="1">
        <f t="shared" si="10"/>
        <v>8.3770092896661676</v>
      </c>
    </row>
    <row r="46" spans="1:8" x14ac:dyDescent="0.15">
      <c r="A46">
        <v>42</v>
      </c>
      <c r="B46" s="25">
        <v>351540</v>
      </c>
      <c r="C46">
        <v>1128</v>
      </c>
      <c r="D46">
        <v>217</v>
      </c>
      <c r="E46" s="1">
        <f t="shared" si="4"/>
        <v>5.1981566820276495</v>
      </c>
      <c r="F46" s="18">
        <f t="shared" si="8"/>
        <v>1291.4841330635777</v>
      </c>
      <c r="G46" s="18">
        <f t="shared" si="9"/>
        <v>154.68618411702374</v>
      </c>
      <c r="H46" s="1">
        <f t="shared" si="10"/>
        <v>8.3490593580519086</v>
      </c>
    </row>
    <row r="47" spans="1:8" x14ac:dyDescent="0.15">
      <c r="A47">
        <v>43</v>
      </c>
      <c r="B47" s="25">
        <v>360955</v>
      </c>
      <c r="C47">
        <v>1125</v>
      </c>
      <c r="D47">
        <v>169</v>
      </c>
      <c r="E47" s="1">
        <f t="shared" si="4"/>
        <v>6.6568047337278102</v>
      </c>
      <c r="F47" s="18">
        <f t="shared" si="8"/>
        <v>1170.8372967921321</v>
      </c>
      <c r="G47" s="18">
        <f t="shared" si="9"/>
        <v>140.78704731749713</v>
      </c>
      <c r="H47" s="1">
        <f t="shared" si="10"/>
        <v>8.3163708530068696</v>
      </c>
    </row>
    <row r="48" spans="1:8" x14ac:dyDescent="0.15">
      <c r="A48">
        <v>44</v>
      </c>
      <c r="B48" s="25">
        <v>368178</v>
      </c>
      <c r="C48">
        <v>1021</v>
      </c>
      <c r="D48">
        <v>132</v>
      </c>
      <c r="E48" s="1">
        <f t="shared" si="4"/>
        <v>7.7348484848484844</v>
      </c>
      <c r="F48" s="18">
        <f t="shared" si="8"/>
        <v>1085.9764626184874</v>
      </c>
      <c r="G48" s="18">
        <f t="shared" si="9"/>
        <v>130.97656918345717</v>
      </c>
      <c r="H48" s="1">
        <f t="shared" si="10"/>
        <v>8.2913796672851792</v>
      </c>
    </row>
    <row r="49" spans="1:9" x14ac:dyDescent="0.15">
      <c r="A49">
        <v>45</v>
      </c>
      <c r="B49" s="25">
        <v>376351</v>
      </c>
      <c r="C49">
        <v>1039</v>
      </c>
      <c r="D49">
        <v>192</v>
      </c>
      <c r="E49" s="1">
        <f t="shared" si="4"/>
        <v>5.411458333333333</v>
      </c>
      <c r="F49" s="18">
        <f t="shared" si="8"/>
        <v>997.34765484606294</v>
      </c>
      <c r="G49" s="18">
        <f t="shared" si="9"/>
        <v>120.69762439452541</v>
      </c>
      <c r="H49" s="1">
        <f t="shared" si="10"/>
        <v>8.2631920872445992</v>
      </c>
    </row>
    <row r="50" spans="1:9" x14ac:dyDescent="0.15">
      <c r="A50">
        <v>46</v>
      </c>
      <c r="B50" s="25">
        <v>384212</v>
      </c>
      <c r="C50">
        <v>925</v>
      </c>
      <c r="D50">
        <v>115</v>
      </c>
      <c r="E50" s="1">
        <f t="shared" si="4"/>
        <v>8.0434782608695645</v>
      </c>
      <c r="F50" s="18">
        <f t="shared" si="8"/>
        <v>918.9337159372609</v>
      </c>
      <c r="G50" s="18">
        <f t="shared" si="9"/>
        <v>111.57292868438738</v>
      </c>
      <c r="H50" s="1">
        <f t="shared" si="10"/>
        <v>8.2361709670335923</v>
      </c>
    </row>
    <row r="51" spans="1:9" x14ac:dyDescent="0.15">
      <c r="A51">
        <v>47</v>
      </c>
      <c r="B51" s="25">
        <v>393016</v>
      </c>
      <c r="C51">
        <v>996</v>
      </c>
      <c r="D51">
        <v>126</v>
      </c>
      <c r="E51" s="1">
        <f t="shared" si="4"/>
        <v>7.9047619047619051</v>
      </c>
      <c r="F51" s="18">
        <f t="shared" si="8"/>
        <v>838.40867460239281</v>
      </c>
      <c r="G51" s="18">
        <f t="shared" si="9"/>
        <v>102.17003610742228</v>
      </c>
      <c r="H51" s="1">
        <f t="shared" si="10"/>
        <v>8.206013294552271</v>
      </c>
    </row>
    <row r="52" spans="1:9" x14ac:dyDescent="0.15">
      <c r="A52">
        <v>48</v>
      </c>
      <c r="B52" s="25">
        <v>400352</v>
      </c>
      <c r="C52">
        <v>939</v>
      </c>
      <c r="D52">
        <v>136</v>
      </c>
      <c r="E52" s="1">
        <f t="shared" si="4"/>
        <v>6.9044117647058822</v>
      </c>
      <c r="F52" s="18">
        <f t="shared" si="8"/>
        <v>776.72704363969785</v>
      </c>
      <c r="G52" s="18">
        <f t="shared" si="9"/>
        <v>94.943164676885843</v>
      </c>
      <c r="H52" s="1">
        <f t="shared" si="10"/>
        <v>8.1809685434763484</v>
      </c>
    </row>
    <row r="53" spans="1:9" x14ac:dyDescent="0.15">
      <c r="A53">
        <v>49</v>
      </c>
      <c r="B53" s="25">
        <v>406884</v>
      </c>
      <c r="C53">
        <v>919</v>
      </c>
      <c r="D53">
        <v>119</v>
      </c>
      <c r="E53" s="1">
        <f t="shared" si="4"/>
        <v>7.7226890756302522</v>
      </c>
      <c r="F53" s="18">
        <f t="shared" si="8"/>
        <v>725.63514020364494</v>
      </c>
      <c r="G53" s="18">
        <f t="shared" si="9"/>
        <v>88.939685235319573</v>
      </c>
      <c r="H53" s="1">
        <f t="shared" si="10"/>
        <v>8.1587329467575174</v>
      </c>
    </row>
    <row r="54" spans="1:9" x14ac:dyDescent="0.15">
      <c r="A54">
        <v>50</v>
      </c>
      <c r="B54" s="25">
        <v>416386</v>
      </c>
      <c r="C54">
        <v>850</v>
      </c>
      <c r="D54">
        <v>118</v>
      </c>
      <c r="E54" s="1">
        <f t="shared" si="4"/>
        <v>7.2033898305084749</v>
      </c>
      <c r="F54" s="18">
        <f t="shared" si="8"/>
        <v>657.25242954141322</v>
      </c>
      <c r="G54" s="18">
        <f t="shared" si="9"/>
        <v>80.877724982448115</v>
      </c>
      <c r="H54" s="1">
        <f t="shared" si="10"/>
        <v>8.1264950229998245</v>
      </c>
      <c r="I54" s="25"/>
    </row>
    <row r="55" spans="1:9" x14ac:dyDescent="0.15">
      <c r="D55" s="2" t="s">
        <v>16</v>
      </c>
      <c r="E55" s="24">
        <f>AVERAGE(E4:E54)</f>
        <v>8.6941521528919878</v>
      </c>
      <c r="G55" s="2" t="s">
        <v>17</v>
      </c>
      <c r="H55" s="24">
        <f>AVERAGE(H4:H54)</f>
        <v>8.7723779681431768</v>
      </c>
    </row>
    <row r="56" spans="1:9" x14ac:dyDescent="0.15">
      <c r="H56" s="24">
        <f>AVERAGE(H7:H54)</f>
        <v>8.8203328160747549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1"/>
  <dimension ref="A1:R172"/>
  <sheetViews>
    <sheetView topLeftCell="I18" workbookViewId="0">
      <selection activeCell="V15" sqref="V15"/>
    </sheetView>
  </sheetViews>
  <sheetFormatPr baseColWidth="10" defaultColWidth="8.83203125" defaultRowHeight="14" x14ac:dyDescent="0.15"/>
  <cols>
    <col min="1" max="1" width="5.83203125" style="31" customWidth="1"/>
    <col min="2" max="2" width="11.83203125" style="32" customWidth="1"/>
    <col min="3" max="3" width="9.33203125" style="32" customWidth="1"/>
    <col min="4" max="4" width="10" style="32" customWidth="1"/>
    <col min="5" max="5" width="10.5" style="31" customWidth="1"/>
    <col min="6" max="6" width="8.83203125" style="31"/>
    <col min="7" max="7" width="11.1640625" style="31" customWidth="1"/>
    <col min="8" max="8" width="11.5" style="31" customWidth="1"/>
    <col min="9" max="10" width="8.83203125" style="31"/>
    <col min="11" max="11" width="10" style="31" bestFit="1" customWidth="1"/>
    <col min="12" max="16384" width="8.83203125" style="31"/>
  </cols>
  <sheetData>
    <row r="1" spans="1:18" x14ac:dyDescent="0.15">
      <c r="A1" s="111" t="s">
        <v>107</v>
      </c>
    </row>
    <row r="3" spans="1:18" ht="30.75" customHeight="1" x14ac:dyDescent="0.15">
      <c r="A3" s="112" t="s">
        <v>0</v>
      </c>
      <c r="B3" s="113" t="s">
        <v>22</v>
      </c>
      <c r="C3" s="113" t="s">
        <v>23</v>
      </c>
      <c r="D3" s="113" t="s">
        <v>98</v>
      </c>
      <c r="E3" s="114" t="s">
        <v>25</v>
      </c>
      <c r="F3" s="114" t="s">
        <v>1</v>
      </c>
      <c r="G3" s="114" t="s">
        <v>2</v>
      </c>
      <c r="H3" s="114" t="s">
        <v>3</v>
      </c>
    </row>
    <row r="4" spans="1:18" ht="16" thickBot="1" x14ac:dyDescent="0.25">
      <c r="B4" s="115">
        <v>0</v>
      </c>
      <c r="C4" s="115">
        <v>162607.84</v>
      </c>
      <c r="D4" s="115">
        <v>19290.7</v>
      </c>
      <c r="E4" s="116">
        <f>C4/D4</f>
        <v>8.429338489531224</v>
      </c>
      <c r="F4" s="32">
        <f t="shared" ref="F4:F46" si="0">$K$5*EXP(-B4/$K$6)</f>
        <v>162000</v>
      </c>
      <c r="G4" s="32">
        <f t="shared" ref="G4:G46" si="1">$O$5*EXP(-B4/$O$6)</f>
        <v>19000</v>
      </c>
      <c r="H4" s="116">
        <f>F4/G4</f>
        <v>8.526315789473685</v>
      </c>
      <c r="J4" s="31" t="s">
        <v>4</v>
      </c>
      <c r="K4" s="32"/>
      <c r="L4" s="32"/>
      <c r="M4" s="32"/>
      <c r="N4" s="33"/>
    </row>
    <row r="5" spans="1:18" ht="18" x14ac:dyDescent="0.25">
      <c r="B5" s="115">
        <v>2565.0829450000001</v>
      </c>
      <c r="C5" s="115">
        <v>154758.26999999999</v>
      </c>
      <c r="D5" s="115">
        <v>15242.99</v>
      </c>
      <c r="E5" s="116">
        <f t="shared" ref="E5:E70" si="2">C5/D5</f>
        <v>10.152750215016869</v>
      </c>
      <c r="F5" s="32">
        <f t="shared" si="0"/>
        <v>156480.75828910433</v>
      </c>
      <c r="G5" s="32">
        <f t="shared" si="1"/>
        <v>18204.841892489447</v>
      </c>
      <c r="H5" s="116">
        <f t="shared" ref="H5:H69" si="3">F5/G5</f>
        <v>8.5955571167943905</v>
      </c>
      <c r="J5" s="4" t="s">
        <v>5</v>
      </c>
      <c r="K5" s="5">
        <v>162000</v>
      </c>
      <c r="L5" s="6" t="s">
        <v>6</v>
      </c>
      <c r="M5" s="3">
        <f>LN(K5/K7)/(-1/K8+1/K6)</f>
        <v>121001.19362577544</v>
      </c>
      <c r="N5" s="7" t="s">
        <v>62</v>
      </c>
      <c r="O5" s="5">
        <v>19000</v>
      </c>
      <c r="P5" s="6" t="s">
        <v>6</v>
      </c>
      <c r="Q5" s="3">
        <f>LN(O5/O7)/(-1/O8+1/O6)</f>
        <v>121003.24213479548</v>
      </c>
    </row>
    <row r="6" spans="1:18" ht="18" x14ac:dyDescent="0.25">
      <c r="B6" s="115">
        <v>5352.0098609999995</v>
      </c>
      <c r="C6" s="115">
        <v>139984.28</v>
      </c>
      <c r="D6" s="115">
        <v>14225.5</v>
      </c>
      <c r="E6" s="116">
        <f t="shared" si="2"/>
        <v>9.8403767881621036</v>
      </c>
      <c r="F6" s="32">
        <f t="shared" si="0"/>
        <v>150697.10237109906</v>
      </c>
      <c r="G6" s="32">
        <f t="shared" si="1"/>
        <v>17378.586976182145</v>
      </c>
      <c r="H6" s="116">
        <f t="shared" si="3"/>
        <v>8.6714243555954109</v>
      </c>
      <c r="J6" s="8" t="s">
        <v>8</v>
      </c>
      <c r="K6" s="9">
        <v>74000</v>
      </c>
      <c r="L6" s="10"/>
      <c r="M6" s="11"/>
      <c r="N6" s="12" t="s">
        <v>63</v>
      </c>
      <c r="O6" s="9">
        <v>60000</v>
      </c>
      <c r="P6" s="10"/>
      <c r="Q6" s="11"/>
      <c r="R6" s="31">
        <f>1/0.000002</f>
        <v>500000</v>
      </c>
    </row>
    <row r="7" spans="1:18" ht="18" x14ac:dyDescent="0.25">
      <c r="B7" s="115">
        <v>8373.185485</v>
      </c>
      <c r="C7" s="115">
        <v>148365.16</v>
      </c>
      <c r="D7" s="115">
        <v>13891.41</v>
      </c>
      <c r="E7" s="116">
        <f t="shared" si="2"/>
        <v>10.680352822355687</v>
      </c>
      <c r="F7" s="32">
        <f t="shared" si="0"/>
        <v>144668.53788385689</v>
      </c>
      <c r="G7" s="32">
        <f t="shared" si="1"/>
        <v>16525.190071841796</v>
      </c>
      <c r="H7" s="116">
        <f t="shared" si="3"/>
        <v>8.7544250477557757</v>
      </c>
      <c r="J7" s="8" t="s">
        <v>10</v>
      </c>
      <c r="K7" s="9">
        <v>42732</v>
      </c>
      <c r="L7" s="13"/>
      <c r="M7" s="14"/>
      <c r="N7" s="12" t="s">
        <v>64</v>
      </c>
      <c r="O7" s="9">
        <v>2854</v>
      </c>
      <c r="P7" s="13"/>
      <c r="Q7" s="14"/>
      <c r="R7" s="31">
        <f>1/0.000001</f>
        <v>1000000</v>
      </c>
    </row>
    <row r="8" spans="1:18" ht="19" thickBot="1" x14ac:dyDescent="0.3">
      <c r="B8" s="115">
        <v>11662.31985</v>
      </c>
      <c r="C8" s="115">
        <v>140725.04999999999</v>
      </c>
      <c r="D8" s="115">
        <v>15504.55</v>
      </c>
      <c r="E8" s="116">
        <f t="shared" si="2"/>
        <v>9.0763711297651337</v>
      </c>
      <c r="F8" s="32">
        <f t="shared" si="0"/>
        <v>138379.15509163807</v>
      </c>
      <c r="G8" s="32">
        <f t="shared" si="1"/>
        <v>15643.679688830749</v>
      </c>
      <c r="H8" s="116">
        <f t="shared" si="3"/>
        <v>8.8456909016385588</v>
      </c>
      <c r="J8" s="15" t="s">
        <v>12</v>
      </c>
      <c r="K8" s="71">
        <v>400000</v>
      </c>
      <c r="L8" s="16"/>
      <c r="M8" s="16"/>
      <c r="N8" s="17" t="s">
        <v>65</v>
      </c>
      <c r="O8" s="99">
        <v>1000000</v>
      </c>
      <c r="P8" s="15"/>
      <c r="Q8" s="15"/>
    </row>
    <row r="9" spans="1:18" ht="15" x14ac:dyDescent="0.2">
      <c r="B9" s="115">
        <v>14399.292820000001</v>
      </c>
      <c r="C9" s="115">
        <v>121135.61</v>
      </c>
      <c r="D9" s="115">
        <v>13355.97</v>
      </c>
      <c r="E9" s="116">
        <f t="shared" si="2"/>
        <v>9.0697725436639942</v>
      </c>
      <c r="F9" s="32">
        <f t="shared" si="0"/>
        <v>133354.54017756344</v>
      </c>
      <c r="G9" s="32">
        <f t="shared" si="1"/>
        <v>14946.105519008062</v>
      </c>
      <c r="H9" s="116">
        <f t="shared" si="3"/>
        <v>8.9223604107415575</v>
      </c>
    </row>
    <row r="10" spans="1:18" ht="15" x14ac:dyDescent="0.2">
      <c r="B10" s="115">
        <v>16420.16417</v>
      </c>
      <c r="C10" s="115">
        <v>140653.07999999999</v>
      </c>
      <c r="D10" s="115">
        <v>14964.31</v>
      </c>
      <c r="E10" s="116">
        <f t="shared" si="2"/>
        <v>9.3992359153211869</v>
      </c>
      <c r="F10" s="32">
        <f t="shared" si="0"/>
        <v>129762.0287433726</v>
      </c>
      <c r="G10" s="32">
        <f t="shared" si="1"/>
        <v>14451.086128461084</v>
      </c>
      <c r="H10" s="116">
        <f t="shared" si="3"/>
        <v>8.9793962605903541</v>
      </c>
      <c r="K10" s="32"/>
      <c r="L10" s="32"/>
      <c r="M10" s="32"/>
      <c r="N10" s="33"/>
    </row>
    <row r="11" spans="1:18" ht="16" thickBot="1" x14ac:dyDescent="0.25">
      <c r="B11" s="115">
        <v>18521.366139999998</v>
      </c>
      <c r="C11" s="115">
        <v>138762.82999999999</v>
      </c>
      <c r="D11" s="115">
        <v>14190.85</v>
      </c>
      <c r="E11" s="116">
        <f t="shared" si="2"/>
        <v>9.7783311077208186</v>
      </c>
      <c r="F11" s="32">
        <f t="shared" si="0"/>
        <v>126129.30408111562</v>
      </c>
      <c r="G11" s="32">
        <f t="shared" si="1"/>
        <v>13953.767500147964</v>
      </c>
      <c r="H11" s="116">
        <f t="shared" si="3"/>
        <v>9.0390859730017841</v>
      </c>
      <c r="J11" s="31" t="s">
        <v>14</v>
      </c>
      <c r="K11" s="32"/>
      <c r="L11" s="32"/>
      <c r="M11" s="32"/>
      <c r="N11" s="33"/>
    </row>
    <row r="12" spans="1:18" ht="18" x14ac:dyDescent="0.25">
      <c r="B12" s="115">
        <v>21530.339049999999</v>
      </c>
      <c r="C12" s="115">
        <v>118081.07</v>
      </c>
      <c r="D12" s="115">
        <v>13713.69</v>
      </c>
      <c r="E12" s="116">
        <f t="shared" si="2"/>
        <v>8.6104520373437055</v>
      </c>
      <c r="F12" s="32">
        <f t="shared" si="0"/>
        <v>121103.53096061968</v>
      </c>
      <c r="G12" s="32">
        <f t="shared" si="1"/>
        <v>13271.24938493236</v>
      </c>
      <c r="H12" s="116">
        <f t="shared" si="3"/>
        <v>9.1252547102396964</v>
      </c>
      <c r="J12" s="4" t="s">
        <v>18</v>
      </c>
      <c r="K12" s="5">
        <f>K5</f>
        <v>162000</v>
      </c>
      <c r="L12" s="6" t="s">
        <v>6</v>
      </c>
      <c r="M12" s="3">
        <f>M5</f>
        <v>121001.19362577544</v>
      </c>
      <c r="N12" s="7" t="s">
        <v>7</v>
      </c>
      <c r="O12" s="5">
        <f>O5</f>
        <v>19000</v>
      </c>
      <c r="P12" s="6" t="s">
        <v>6</v>
      </c>
      <c r="Q12" s="3">
        <f>Q5</f>
        <v>121003.24213479548</v>
      </c>
    </row>
    <row r="13" spans="1:18" ht="18" x14ac:dyDescent="0.25">
      <c r="B13" s="115">
        <v>24787.62571</v>
      </c>
      <c r="C13" s="115">
        <v>100835.05</v>
      </c>
      <c r="D13" s="115">
        <v>13237.76</v>
      </c>
      <c r="E13" s="116">
        <f t="shared" si="2"/>
        <v>7.6172290478147362</v>
      </c>
      <c r="F13" s="32">
        <f t="shared" si="0"/>
        <v>115888.48821160907</v>
      </c>
      <c r="G13" s="32">
        <f t="shared" si="1"/>
        <v>12569.985687776203</v>
      </c>
      <c r="H13" s="116">
        <f t="shared" si="3"/>
        <v>9.2194606334600593</v>
      </c>
      <c r="J13" s="8" t="s">
        <v>19</v>
      </c>
      <c r="K13" s="9">
        <f>K6</f>
        <v>74000</v>
      </c>
      <c r="L13" s="10"/>
      <c r="M13" s="11"/>
      <c r="N13" s="12" t="s">
        <v>9</v>
      </c>
      <c r="O13" s="9">
        <f>O6</f>
        <v>60000</v>
      </c>
      <c r="P13" s="10"/>
      <c r="Q13" s="11"/>
    </row>
    <row r="14" spans="1:18" ht="18" x14ac:dyDescent="0.25">
      <c r="B14" s="115">
        <v>28115.565460000002</v>
      </c>
      <c r="C14" s="115">
        <v>92018.14</v>
      </c>
      <c r="D14" s="115">
        <v>10021.5</v>
      </c>
      <c r="E14" s="116">
        <f t="shared" si="2"/>
        <v>9.1820725440303352</v>
      </c>
      <c r="F14" s="32">
        <f t="shared" si="0"/>
        <v>110792.18745005006</v>
      </c>
      <c r="G14" s="32">
        <f t="shared" si="1"/>
        <v>11891.765924503503</v>
      </c>
      <c r="H14" s="116">
        <f t="shared" si="3"/>
        <v>9.31671445212001</v>
      </c>
      <c r="J14" s="8" t="s">
        <v>20</v>
      </c>
      <c r="K14" s="9">
        <f>K12*EXP(-M12/K13)</f>
        <v>31577.507210824282</v>
      </c>
      <c r="L14" s="13"/>
      <c r="M14" s="14"/>
      <c r="N14" s="12" t="s">
        <v>11</v>
      </c>
      <c r="O14" s="9">
        <f>O12*EXP(-Q12/O13)</f>
        <v>2528.7327221724295</v>
      </c>
      <c r="P14" s="13"/>
      <c r="Q14" s="14"/>
    </row>
    <row r="15" spans="1:18" ht="19" thickBot="1" x14ac:dyDescent="0.3">
      <c r="B15" s="115">
        <v>30443.805130000001</v>
      </c>
      <c r="C15" s="115">
        <v>93440.09</v>
      </c>
      <c r="D15" s="115">
        <v>8596.08</v>
      </c>
      <c r="E15" s="116">
        <f t="shared" si="2"/>
        <v>10.87008147899973</v>
      </c>
      <c r="F15" s="32">
        <f t="shared" si="0"/>
        <v>107360.63235032822</v>
      </c>
      <c r="G15" s="32">
        <f t="shared" si="1"/>
        <v>11439.15622870874</v>
      </c>
      <c r="H15" s="116">
        <f t="shared" si="3"/>
        <v>9.3853628889940559</v>
      </c>
      <c r="J15" s="15" t="s">
        <v>21</v>
      </c>
      <c r="K15" s="16">
        <f>K8</f>
        <v>400000</v>
      </c>
      <c r="L15" s="16"/>
      <c r="M15" s="16"/>
      <c r="N15" s="17" t="s">
        <v>13</v>
      </c>
      <c r="O15" s="16">
        <f>O8</f>
        <v>1000000</v>
      </c>
      <c r="P15" s="15"/>
      <c r="Q15" s="15"/>
    </row>
    <row r="16" spans="1:18" ht="15" x14ac:dyDescent="0.2">
      <c r="B16" s="115">
        <v>33972.953179999997</v>
      </c>
      <c r="C16" s="115">
        <v>89339.38</v>
      </c>
      <c r="D16" s="115">
        <v>7523.25</v>
      </c>
      <c r="E16" s="116">
        <f t="shared" si="2"/>
        <v>11.875104509354335</v>
      </c>
      <c r="F16" s="32">
        <f t="shared" si="0"/>
        <v>102360.65122139738</v>
      </c>
      <c r="G16" s="32">
        <f t="shared" si="1"/>
        <v>10785.72060219111</v>
      </c>
      <c r="H16" s="116">
        <f t="shared" si="3"/>
        <v>9.4903859460816093</v>
      </c>
      <c r="J16" s="26"/>
      <c r="K16" s="27"/>
      <c r="L16" s="27"/>
      <c r="M16" s="27"/>
      <c r="N16" s="28"/>
      <c r="O16" s="27"/>
      <c r="P16" s="26"/>
      <c r="Q16" s="26"/>
    </row>
    <row r="17" spans="2:17" ht="15" x14ac:dyDescent="0.2">
      <c r="B17" s="115">
        <v>38595.730179999999</v>
      </c>
      <c r="C17" s="115">
        <v>94544.26</v>
      </c>
      <c r="D17" s="115">
        <v>8308.25</v>
      </c>
      <c r="E17" s="116">
        <f t="shared" si="2"/>
        <v>11.379563686696958</v>
      </c>
      <c r="F17" s="32">
        <f t="shared" si="0"/>
        <v>96161.821585185229</v>
      </c>
      <c r="G17" s="32">
        <f t="shared" si="1"/>
        <v>9985.9270767159287</v>
      </c>
      <c r="H17" s="116">
        <f t="shared" si="3"/>
        <v>9.6297340093144328</v>
      </c>
      <c r="J17" s="26"/>
      <c r="K17" s="27"/>
      <c r="L17" s="27"/>
      <c r="M17" s="27"/>
      <c r="N17" s="28"/>
      <c r="O17" s="27"/>
      <c r="P17" s="26"/>
      <c r="Q17" s="26"/>
    </row>
    <row r="18" spans="2:17" ht="15" x14ac:dyDescent="0.2">
      <c r="B18" s="115">
        <v>43253.937590000001</v>
      </c>
      <c r="C18" s="115">
        <v>86896.65</v>
      </c>
      <c r="D18" s="115">
        <v>9765.01</v>
      </c>
      <c r="E18" s="116">
        <f t="shared" si="2"/>
        <v>8.8987773694036143</v>
      </c>
      <c r="F18" s="32">
        <f t="shared" si="0"/>
        <v>90295.142412749032</v>
      </c>
      <c r="G18" s="32">
        <f t="shared" si="1"/>
        <v>9239.9827552148035</v>
      </c>
      <c r="H18" s="116">
        <f t="shared" si="3"/>
        <v>9.7722197978983054</v>
      </c>
      <c r="J18" s="26"/>
      <c r="K18" s="27"/>
      <c r="L18" s="27"/>
      <c r="M18" s="27"/>
      <c r="N18" s="28"/>
      <c r="O18" s="27"/>
      <c r="P18" s="26"/>
      <c r="Q18" s="26"/>
    </row>
    <row r="19" spans="2:17" ht="15" x14ac:dyDescent="0.2">
      <c r="B19" s="115">
        <v>46621.37371</v>
      </c>
      <c r="C19" s="115">
        <v>92942.24</v>
      </c>
      <c r="D19" s="115">
        <v>9733.94</v>
      </c>
      <c r="E19" s="116">
        <f t="shared" si="2"/>
        <v>9.5482651423781117</v>
      </c>
      <c r="F19" s="32">
        <f t="shared" si="0"/>
        <v>86278.270108758821</v>
      </c>
      <c r="G19" s="32">
        <f t="shared" si="1"/>
        <v>8735.682583182459</v>
      </c>
      <c r="H19" s="116">
        <f t="shared" si="3"/>
        <v>9.8765344650752134</v>
      </c>
      <c r="J19" s="26"/>
      <c r="K19" s="27"/>
      <c r="L19" s="27"/>
      <c r="M19" s="27"/>
      <c r="N19" s="28"/>
      <c r="O19" s="27"/>
      <c r="P19" s="26"/>
      <c r="Q19" s="26"/>
    </row>
    <row r="20" spans="2:17" ht="15" x14ac:dyDescent="0.2">
      <c r="B20" s="115">
        <v>49751.335070000001</v>
      </c>
      <c r="C20" s="115">
        <v>89190.95</v>
      </c>
      <c r="D20" s="115">
        <v>7565.32</v>
      </c>
      <c r="E20" s="116">
        <f t="shared" si="2"/>
        <v>11.789448430469564</v>
      </c>
      <c r="F20" s="32">
        <f t="shared" si="0"/>
        <v>82705.077474310237</v>
      </c>
      <c r="G20" s="32">
        <f t="shared" si="1"/>
        <v>8291.658930185089</v>
      </c>
      <c r="H20" s="116">
        <f t="shared" si="3"/>
        <v>9.9744910120735106</v>
      </c>
      <c r="J20" s="26"/>
      <c r="K20" s="27"/>
      <c r="L20" s="27"/>
      <c r="M20" s="27"/>
      <c r="N20" s="28"/>
      <c r="O20" s="27"/>
      <c r="P20" s="26"/>
      <c r="Q20" s="26"/>
    </row>
    <row r="21" spans="2:17" ht="15" x14ac:dyDescent="0.2">
      <c r="B21" s="115">
        <v>52556.35555</v>
      </c>
      <c r="C21" s="115">
        <v>77480.66</v>
      </c>
      <c r="D21" s="115">
        <v>7492.9</v>
      </c>
      <c r="E21" s="116">
        <f t="shared" si="2"/>
        <v>10.340543714716599</v>
      </c>
      <c r="F21" s="32">
        <f t="shared" si="0"/>
        <v>79628.758420079816</v>
      </c>
      <c r="G21" s="32">
        <f t="shared" si="1"/>
        <v>7912.9425785166568</v>
      </c>
      <c r="H21" s="116">
        <f t="shared" si="3"/>
        <v>10.063103280474815</v>
      </c>
      <c r="J21" s="26"/>
      <c r="K21" s="27"/>
      <c r="L21" s="27"/>
      <c r="M21" s="27"/>
      <c r="N21" s="28"/>
      <c r="O21" s="27"/>
      <c r="P21" s="26"/>
      <c r="Q21" s="26"/>
    </row>
    <row r="22" spans="2:17" ht="15" x14ac:dyDescent="0.2">
      <c r="B22" s="115">
        <v>56521.514139999999</v>
      </c>
      <c r="C22" s="115">
        <v>67586.39</v>
      </c>
      <c r="D22" s="115">
        <v>5963.84</v>
      </c>
      <c r="E22" s="116">
        <f t="shared" si="2"/>
        <v>11.332696718892525</v>
      </c>
      <c r="F22" s="32">
        <f t="shared" si="0"/>
        <v>75474.291633039742</v>
      </c>
      <c r="G22" s="32">
        <f t="shared" si="1"/>
        <v>7406.9129272908749</v>
      </c>
      <c r="H22" s="116">
        <f t="shared" si="3"/>
        <v>10.189709582645916</v>
      </c>
      <c r="J22" s="26"/>
      <c r="K22" s="27"/>
      <c r="L22" s="27"/>
      <c r="M22" s="27"/>
      <c r="N22" s="28"/>
      <c r="O22" s="27"/>
      <c r="P22" s="26"/>
      <c r="Q22" s="26"/>
    </row>
    <row r="23" spans="2:17" ht="15" x14ac:dyDescent="0.2">
      <c r="B23" s="115">
        <v>58984.302779999998</v>
      </c>
      <c r="C23" s="115">
        <v>104949.91</v>
      </c>
      <c r="D23" s="115">
        <v>10423.33</v>
      </c>
      <c r="E23" s="116">
        <f t="shared" si="2"/>
        <v>10.068750581627945</v>
      </c>
      <c r="F23" s="32">
        <f t="shared" si="0"/>
        <v>73003.775758477073</v>
      </c>
      <c r="G23" s="32">
        <f t="shared" si="1"/>
        <v>7109.0403736831877</v>
      </c>
      <c r="H23" s="116">
        <f t="shared" si="3"/>
        <v>10.269146315264754</v>
      </c>
      <c r="J23" s="26"/>
      <c r="K23" s="27"/>
      <c r="L23" s="27"/>
      <c r="M23" s="27"/>
      <c r="N23" s="28"/>
      <c r="O23" s="27"/>
      <c r="P23" s="26"/>
      <c r="Q23" s="26"/>
    </row>
    <row r="24" spans="2:17" ht="15" x14ac:dyDescent="0.2">
      <c r="B24" s="115">
        <v>61357.055390000001</v>
      </c>
      <c r="C24" s="115">
        <v>97344.95</v>
      </c>
      <c r="D24" s="115">
        <v>11595.68</v>
      </c>
      <c r="E24" s="116">
        <f t="shared" si="2"/>
        <v>8.3949324231092959</v>
      </c>
      <c r="F24" s="32">
        <f t="shared" si="0"/>
        <v>70700.096517421902</v>
      </c>
      <c r="G24" s="32">
        <f t="shared" si="1"/>
        <v>6833.3934112859361</v>
      </c>
      <c r="H24" s="116">
        <f t="shared" si="3"/>
        <v>10.346264624637977</v>
      </c>
      <c r="J24" s="26"/>
      <c r="K24" s="27"/>
      <c r="L24" s="27"/>
      <c r="M24" s="27"/>
      <c r="N24" s="28"/>
      <c r="O24" s="27"/>
      <c r="P24" s="26"/>
      <c r="Q24" s="26"/>
    </row>
    <row r="25" spans="2:17" ht="15" x14ac:dyDescent="0.2">
      <c r="B25" s="115">
        <v>63852.616690000003</v>
      </c>
      <c r="C25" s="115">
        <v>76675.77</v>
      </c>
      <c r="D25" s="115">
        <v>10704.31</v>
      </c>
      <c r="E25" s="116">
        <f t="shared" si="2"/>
        <v>7.1630744998977054</v>
      </c>
      <c r="F25" s="32">
        <f t="shared" si="0"/>
        <v>68355.575779483101</v>
      </c>
      <c r="G25" s="32">
        <f t="shared" si="1"/>
        <v>6555.0038267059626</v>
      </c>
      <c r="H25" s="116">
        <f t="shared" si="3"/>
        <v>10.427999370647708</v>
      </c>
      <c r="J25" s="26"/>
      <c r="K25" s="27"/>
      <c r="L25" s="27"/>
      <c r="M25" s="27"/>
      <c r="N25" s="28"/>
      <c r="O25" s="27"/>
      <c r="P25" s="26"/>
      <c r="Q25" s="26"/>
    </row>
    <row r="26" spans="2:17" ht="15" x14ac:dyDescent="0.2">
      <c r="B26" s="115">
        <v>66207.046610000005</v>
      </c>
      <c r="C26" s="115">
        <v>76451.179999999993</v>
      </c>
      <c r="D26" s="115">
        <v>8662.0499999999993</v>
      </c>
      <c r="E26" s="116">
        <f t="shared" si="2"/>
        <v>8.8259915377999434</v>
      </c>
      <c r="F26" s="32">
        <f t="shared" si="0"/>
        <v>66214.966415720934</v>
      </c>
      <c r="G26" s="32">
        <f t="shared" si="1"/>
        <v>6302.7635902625289</v>
      </c>
      <c r="H26" s="116">
        <f t="shared" si="3"/>
        <v>10.50570364371907</v>
      </c>
      <c r="J26" s="26"/>
      <c r="K26" s="27"/>
      <c r="L26" s="27"/>
      <c r="M26" s="27"/>
      <c r="N26" s="28"/>
      <c r="O26" s="27"/>
      <c r="P26" s="26"/>
      <c r="Q26" s="26"/>
    </row>
    <row r="27" spans="2:17" ht="15" x14ac:dyDescent="0.2">
      <c r="B27" s="115">
        <v>68772.278959999996</v>
      </c>
      <c r="C27" s="115">
        <v>66527.19</v>
      </c>
      <c r="D27" s="115">
        <v>6716.06</v>
      </c>
      <c r="E27" s="116">
        <f t="shared" si="2"/>
        <v>9.9056872630679287</v>
      </c>
      <c r="F27" s="32">
        <f t="shared" si="0"/>
        <v>63958.933551718656</v>
      </c>
      <c r="G27" s="32">
        <f t="shared" si="1"/>
        <v>6038.9752069807373</v>
      </c>
      <c r="H27" s="116">
        <f t="shared" si="3"/>
        <v>10.591024364164552</v>
      </c>
      <c r="J27" s="26"/>
      <c r="K27" s="27"/>
      <c r="L27" s="27"/>
      <c r="M27" s="27"/>
      <c r="N27" s="28"/>
      <c r="O27" s="27"/>
      <c r="P27" s="26"/>
      <c r="Q27" s="26"/>
    </row>
    <row r="28" spans="2:17" ht="15" x14ac:dyDescent="0.2">
      <c r="B28" s="115">
        <v>70906.957519999996</v>
      </c>
      <c r="C28" s="115">
        <v>67346.7</v>
      </c>
      <c r="D28" s="115">
        <v>5950.14</v>
      </c>
      <c r="E28" s="116">
        <f t="shared" si="2"/>
        <v>11.318506791436839</v>
      </c>
      <c r="F28" s="32">
        <f t="shared" si="0"/>
        <v>62140.267365309541</v>
      </c>
      <c r="G28" s="32">
        <f t="shared" si="1"/>
        <v>5827.8978098307962</v>
      </c>
      <c r="H28" s="116">
        <f t="shared" si="3"/>
        <v>10.662552672163908</v>
      </c>
    </row>
    <row r="29" spans="2:17" ht="15" x14ac:dyDescent="0.2">
      <c r="B29" s="115">
        <v>73497.167809999999</v>
      </c>
      <c r="C29" s="115">
        <v>42713.9</v>
      </c>
      <c r="D29" s="115">
        <v>7061.43</v>
      </c>
      <c r="E29" s="116">
        <f t="shared" si="2"/>
        <v>6.0489022761678584</v>
      </c>
      <c r="F29" s="32">
        <f t="shared" si="0"/>
        <v>60002.808222008221</v>
      </c>
      <c r="G29" s="32">
        <f t="shared" si="1"/>
        <v>5581.6597719453557</v>
      </c>
      <c r="H29" s="116">
        <f t="shared" si="3"/>
        <v>10.749993850143907</v>
      </c>
    </row>
    <row r="30" spans="2:17" ht="15" x14ac:dyDescent="0.2">
      <c r="B30" s="115">
        <v>75577.288480000003</v>
      </c>
      <c r="C30" s="115">
        <v>47295.08</v>
      </c>
      <c r="D30" s="115">
        <v>4763.45</v>
      </c>
      <c r="E30" s="116">
        <f t="shared" si="2"/>
        <v>9.928744922272724</v>
      </c>
      <c r="F30" s="32">
        <f t="shared" si="0"/>
        <v>58339.630219127066</v>
      </c>
      <c r="G30" s="32">
        <f t="shared" si="1"/>
        <v>5391.4669241104311</v>
      </c>
      <c r="H30" s="116">
        <f t="shared" si="3"/>
        <v>10.820734141618212</v>
      </c>
    </row>
    <row r="31" spans="2:17" ht="15" x14ac:dyDescent="0.2">
      <c r="B31" s="115">
        <v>78203.936870000005</v>
      </c>
      <c r="C31" s="115">
        <v>50177.19</v>
      </c>
      <c r="D31" s="115">
        <v>5319.45</v>
      </c>
      <c r="E31" s="116">
        <f t="shared" si="2"/>
        <v>9.4327778247751191</v>
      </c>
      <c r="F31" s="32">
        <f t="shared" si="0"/>
        <v>56305.170963674442</v>
      </c>
      <c r="G31" s="32">
        <f t="shared" si="1"/>
        <v>5160.5338391053619</v>
      </c>
      <c r="H31" s="116">
        <f t="shared" si="3"/>
        <v>10.910726044853451</v>
      </c>
    </row>
    <row r="32" spans="2:17" ht="15" x14ac:dyDescent="0.2">
      <c r="B32" s="115">
        <v>80423.119909999994</v>
      </c>
      <c r="C32" s="115">
        <v>61137.36</v>
      </c>
      <c r="D32" s="115">
        <v>6493.01</v>
      </c>
      <c r="E32" s="116">
        <f t="shared" si="2"/>
        <v>9.4158733776784569</v>
      </c>
      <c r="F32" s="32">
        <f t="shared" si="0"/>
        <v>54641.704918475429</v>
      </c>
      <c r="G32" s="32">
        <f t="shared" si="1"/>
        <v>4973.1510203703674</v>
      </c>
      <c r="H32" s="116">
        <f t="shared" si="3"/>
        <v>10.987340761352161</v>
      </c>
    </row>
    <row r="33" spans="2:8" ht="15" x14ac:dyDescent="0.2">
      <c r="B33" s="115">
        <v>83769.778349999993</v>
      </c>
      <c r="C33" s="115">
        <v>48027.19</v>
      </c>
      <c r="D33" s="115">
        <v>4742.95</v>
      </c>
      <c r="E33" s="116">
        <f t="shared" si="2"/>
        <v>10.126016508712933</v>
      </c>
      <c r="F33" s="32">
        <f t="shared" si="0"/>
        <v>52225.574270980658</v>
      </c>
      <c r="G33" s="32">
        <f t="shared" si="1"/>
        <v>4703.3546369880023</v>
      </c>
      <c r="H33" s="116">
        <f t="shared" si="3"/>
        <v>11.103898876829236</v>
      </c>
    </row>
    <row r="34" spans="2:8" ht="15" x14ac:dyDescent="0.2">
      <c r="B34" s="115">
        <v>87740.056330000007</v>
      </c>
      <c r="C34" s="115">
        <v>40902.81</v>
      </c>
      <c r="D34" s="115">
        <v>4122.1400000000003</v>
      </c>
      <c r="E34" s="116">
        <f t="shared" si="2"/>
        <v>9.9227124745884403</v>
      </c>
      <c r="F34" s="32">
        <f t="shared" si="0"/>
        <v>49497.387892832114</v>
      </c>
      <c r="G34" s="32">
        <f t="shared" si="1"/>
        <v>4402.201281189652</v>
      </c>
      <c r="H34" s="116">
        <f t="shared" si="3"/>
        <v>11.243781174734456</v>
      </c>
    </row>
    <row r="35" spans="2:8" ht="15" x14ac:dyDescent="0.2">
      <c r="B35" s="115">
        <v>90937.372870000007</v>
      </c>
      <c r="C35" s="115">
        <v>46592.19</v>
      </c>
      <c r="D35" s="115">
        <v>4671.72</v>
      </c>
      <c r="E35" s="116">
        <f t="shared" si="2"/>
        <v>9.9732411189026742</v>
      </c>
      <c r="F35" s="32">
        <f t="shared" si="0"/>
        <v>47404.298871027655</v>
      </c>
      <c r="G35" s="32">
        <f t="shared" si="1"/>
        <v>4173.7549489186731</v>
      </c>
      <c r="H35" s="116">
        <f t="shared" si="3"/>
        <v>11.357710131810459</v>
      </c>
    </row>
    <row r="36" spans="2:8" ht="15" x14ac:dyDescent="0.2">
      <c r="B36" s="115">
        <v>94114.849910000004</v>
      </c>
      <c r="C36" s="115">
        <v>42708.66</v>
      </c>
      <c r="D36" s="115">
        <v>3050.02</v>
      </c>
      <c r="E36" s="116">
        <f t="shared" si="2"/>
        <v>14.002747522967065</v>
      </c>
      <c r="F36" s="32">
        <f t="shared" si="0"/>
        <v>45411.893365892691</v>
      </c>
      <c r="G36" s="32">
        <f t="shared" si="1"/>
        <v>3958.4722181718075</v>
      </c>
      <c r="H36" s="116">
        <f t="shared" si="3"/>
        <v>11.472075806778266</v>
      </c>
    </row>
    <row r="37" spans="2:8" ht="15" x14ac:dyDescent="0.2">
      <c r="B37" s="115">
        <v>97204.760110000003</v>
      </c>
      <c r="C37" s="115">
        <v>43605.3</v>
      </c>
      <c r="D37" s="115">
        <v>1994.06</v>
      </c>
      <c r="E37" s="116">
        <f t="shared" si="2"/>
        <v>21.867596762384284</v>
      </c>
      <c r="F37" s="32">
        <f t="shared" si="0"/>
        <v>43554.738175880404</v>
      </c>
      <c r="G37" s="32">
        <f t="shared" si="1"/>
        <v>3759.7769882222287</v>
      </c>
      <c r="H37" s="116">
        <f t="shared" si="3"/>
        <v>11.584394051114932</v>
      </c>
    </row>
    <row r="38" spans="2:8" ht="15" x14ac:dyDescent="0.2">
      <c r="B38" s="115">
        <v>99718.225229999996</v>
      </c>
      <c r="C38" s="115">
        <v>45571.61</v>
      </c>
      <c r="D38" s="115">
        <v>2085.58</v>
      </c>
      <c r="E38" s="116">
        <f t="shared" si="2"/>
        <v>21.850808887695511</v>
      </c>
      <c r="F38" s="32">
        <f t="shared" si="0"/>
        <v>42100.210936468007</v>
      </c>
      <c r="G38" s="32">
        <f t="shared" si="1"/>
        <v>3605.5292093257694</v>
      </c>
      <c r="H38" s="116">
        <f t="shared" si="3"/>
        <v>11.676569094926485</v>
      </c>
    </row>
    <row r="39" spans="2:8" ht="15" x14ac:dyDescent="0.2">
      <c r="B39" s="115">
        <v>102406.027</v>
      </c>
      <c r="C39" s="115">
        <v>35418.980000000003</v>
      </c>
      <c r="D39" s="115">
        <v>2483.39</v>
      </c>
      <c r="E39" s="116">
        <f t="shared" si="2"/>
        <v>14.262351060445603</v>
      </c>
      <c r="F39" s="32">
        <f t="shared" si="0"/>
        <v>40598.499406867639</v>
      </c>
      <c r="G39" s="32">
        <f t="shared" si="1"/>
        <v>3447.5776793054547</v>
      </c>
      <c r="H39" s="116">
        <f t="shared" si="3"/>
        <v>11.77594913975849</v>
      </c>
    </row>
    <row r="40" spans="2:8" ht="15" x14ac:dyDescent="0.2">
      <c r="B40" s="115">
        <v>105186.7588</v>
      </c>
      <c r="C40" s="115">
        <v>38633.67</v>
      </c>
      <c r="D40" s="115">
        <v>3555.06</v>
      </c>
      <c r="E40" s="116">
        <f t="shared" si="2"/>
        <v>10.867234308281716</v>
      </c>
      <c r="F40" s="32">
        <f t="shared" si="0"/>
        <v>39101.21922561268</v>
      </c>
      <c r="G40" s="32">
        <f t="shared" si="1"/>
        <v>3291.4438625439784</v>
      </c>
      <c r="H40" s="116">
        <f t="shared" si="3"/>
        <v>11.879655512456802</v>
      </c>
    </row>
    <row r="41" spans="2:8" ht="15" x14ac:dyDescent="0.2">
      <c r="B41" s="115">
        <v>108295.7114</v>
      </c>
      <c r="C41" s="115">
        <v>37495.89</v>
      </c>
      <c r="D41" s="115">
        <v>2865.02</v>
      </c>
      <c r="E41" s="116">
        <f t="shared" si="2"/>
        <v>13.087479319516094</v>
      </c>
      <c r="F41" s="32">
        <f t="shared" si="0"/>
        <v>37492.494856000354</v>
      </c>
      <c r="G41" s="32">
        <f t="shared" si="1"/>
        <v>3125.2380485810995</v>
      </c>
      <c r="H41" s="116">
        <f t="shared" si="3"/>
        <v>11.996684499928719</v>
      </c>
    </row>
    <row r="42" spans="2:8" ht="15" x14ac:dyDescent="0.2">
      <c r="B42" s="115">
        <v>111044.8397</v>
      </c>
      <c r="C42" s="115">
        <v>35064.04</v>
      </c>
      <c r="D42" s="115">
        <v>2524.79</v>
      </c>
      <c r="E42" s="116">
        <f t="shared" si="2"/>
        <v>13.887903548413927</v>
      </c>
      <c r="F42" s="32">
        <f t="shared" si="0"/>
        <v>36125.18954504501</v>
      </c>
      <c r="G42" s="32">
        <f t="shared" si="1"/>
        <v>2985.2743460123502</v>
      </c>
      <c r="H42" s="116">
        <f t="shared" si="3"/>
        <v>12.101128860501573</v>
      </c>
    </row>
    <row r="43" spans="2:8" ht="15" x14ac:dyDescent="0.2">
      <c r="B43" s="115">
        <v>114232.0716</v>
      </c>
      <c r="C43" s="115">
        <v>33060.83</v>
      </c>
      <c r="D43" s="115">
        <v>2294.9899999999998</v>
      </c>
      <c r="E43" s="116">
        <f t="shared" si="2"/>
        <v>14.405653183674005</v>
      </c>
      <c r="F43" s="32">
        <f t="shared" si="0"/>
        <v>34602.284018804123</v>
      </c>
      <c r="G43" s="32">
        <f t="shared" si="1"/>
        <v>2830.8332959152326</v>
      </c>
      <c r="H43" s="116">
        <f t="shared" si="3"/>
        <v>12.223356305980182</v>
      </c>
    </row>
    <row r="44" spans="2:8" ht="15" x14ac:dyDescent="0.2">
      <c r="B44" s="115">
        <v>117320.2448</v>
      </c>
      <c r="C44" s="115">
        <v>30212.89</v>
      </c>
      <c r="D44" s="115">
        <v>2328.63</v>
      </c>
      <c r="E44" s="116">
        <f t="shared" si="2"/>
        <v>12.974534382877485</v>
      </c>
      <c r="F44" s="32">
        <f t="shared" si="0"/>
        <v>33187.975338564975</v>
      </c>
      <c r="G44" s="32">
        <f t="shared" si="1"/>
        <v>2688.8176611836138</v>
      </c>
      <c r="H44" s="116">
        <f t="shared" si="3"/>
        <v>12.342962417152405</v>
      </c>
    </row>
    <row r="45" spans="2:8" ht="15" x14ac:dyDescent="0.2">
      <c r="B45" s="115">
        <v>120155.84050000001</v>
      </c>
      <c r="C45" s="115">
        <v>38244.44</v>
      </c>
      <c r="D45" s="115">
        <v>3134.67</v>
      </c>
      <c r="E45" s="116">
        <f t="shared" si="2"/>
        <v>12.200467672833186</v>
      </c>
      <c r="F45" s="32">
        <f t="shared" si="0"/>
        <v>31940.307204268272</v>
      </c>
      <c r="G45" s="32">
        <f t="shared" si="1"/>
        <v>2564.700320027423</v>
      </c>
      <c r="H45" s="116">
        <f t="shared" si="3"/>
        <v>12.453816516046892</v>
      </c>
    </row>
    <row r="46" spans="2:8" ht="15" x14ac:dyDescent="0.2">
      <c r="B46" s="115">
        <v>121000</v>
      </c>
      <c r="C46" s="115"/>
      <c r="D46" s="115"/>
      <c r="E46" s="116"/>
      <c r="F46" s="32">
        <f t="shared" si="0"/>
        <v>31578.016562588044</v>
      </c>
      <c r="G46" s="32">
        <f t="shared" si="1"/>
        <v>2528.8693674033657</v>
      </c>
      <c r="H46" s="116">
        <f t="shared" si="3"/>
        <v>12.487009795611643</v>
      </c>
    </row>
    <row r="47" spans="2:8" ht="15" x14ac:dyDescent="0.2">
      <c r="B47" s="115">
        <v>123600.0211</v>
      </c>
      <c r="C47" s="115">
        <v>30966.04</v>
      </c>
      <c r="D47" s="115">
        <v>2402.39</v>
      </c>
      <c r="E47" s="116">
        <f t="shared" si="2"/>
        <v>12.889680692976578</v>
      </c>
      <c r="F47" s="32">
        <f t="shared" ref="F47:F110" si="4">$K$7*EXP(-B47/$K$8)</f>
        <v>31373.011009835915</v>
      </c>
      <c r="G47" s="32">
        <f t="shared" ref="G47:G110" si="5">$O$7*EXP(-B47/$O$8)</f>
        <v>2522.1746808080165</v>
      </c>
      <c r="H47" s="116">
        <f t="shared" si="3"/>
        <v>12.438873186921811</v>
      </c>
    </row>
    <row r="48" spans="2:8" ht="15" x14ac:dyDescent="0.2">
      <c r="B48" s="115">
        <v>127054.8676</v>
      </c>
      <c r="C48" s="115">
        <v>39087.49</v>
      </c>
      <c r="D48" s="115">
        <v>4275.99</v>
      </c>
      <c r="E48" s="116"/>
      <c r="F48" s="32">
        <f t="shared" si="4"/>
        <v>31103.205514628658</v>
      </c>
      <c r="G48" s="32">
        <f t="shared" si="5"/>
        <v>2513.4759894136687</v>
      </c>
      <c r="H48" s="116">
        <f t="shared" si="3"/>
        <v>12.374578331215433</v>
      </c>
    </row>
    <row r="49" spans="2:8" ht="15" x14ac:dyDescent="0.2">
      <c r="B49" s="115">
        <v>130742.0672</v>
      </c>
      <c r="C49" s="115">
        <v>27479</v>
      </c>
      <c r="D49" s="115">
        <v>3408.86</v>
      </c>
      <c r="E49" s="116">
        <f t="shared" si="2"/>
        <v>8.0610526686340886</v>
      </c>
      <c r="F49" s="32">
        <f t="shared" si="4"/>
        <v>30817.813589384372</v>
      </c>
      <c r="G49" s="32">
        <f t="shared" si="5"/>
        <v>2504.225366677641</v>
      </c>
      <c r="H49" s="116">
        <f t="shared" si="3"/>
        <v>12.306325939933435</v>
      </c>
    </row>
    <row r="50" spans="2:8" ht="15" x14ac:dyDescent="0.2">
      <c r="B50" s="115">
        <v>134202.788</v>
      </c>
      <c r="C50" s="115">
        <v>39407.51</v>
      </c>
      <c r="D50" s="115">
        <v>3728.95</v>
      </c>
      <c r="E50" s="116">
        <f t="shared" si="2"/>
        <v>10.567990989420615</v>
      </c>
      <c r="F50" s="32">
        <f t="shared" si="4"/>
        <v>30552.334062295675</v>
      </c>
      <c r="G50" s="32">
        <f t="shared" si="5"/>
        <v>2495.5739206175231</v>
      </c>
      <c r="H50" s="116">
        <f t="shared" si="3"/>
        <v>12.2426083274406</v>
      </c>
    </row>
    <row r="51" spans="2:8" ht="15" x14ac:dyDescent="0.2">
      <c r="B51" s="115">
        <v>137114.00930000001</v>
      </c>
      <c r="C51" s="115">
        <v>31611.63</v>
      </c>
      <c r="D51" s="115">
        <v>2869.35</v>
      </c>
      <c r="E51" s="116">
        <f t="shared" si="2"/>
        <v>11.017000365936537</v>
      </c>
      <c r="F51" s="32">
        <f t="shared" si="4"/>
        <v>30330.779768032015</v>
      </c>
      <c r="G51" s="32">
        <f t="shared" si="5"/>
        <v>2488.3193176651052</v>
      </c>
      <c r="H51" s="116">
        <f t="shared" si="3"/>
        <v>12.189263473022692</v>
      </c>
    </row>
    <row r="52" spans="2:8" ht="15" x14ac:dyDescent="0.2">
      <c r="B52" s="115">
        <v>140057.8279</v>
      </c>
      <c r="C52" s="115">
        <v>32222.33</v>
      </c>
      <c r="D52" s="115">
        <v>3210.26</v>
      </c>
      <c r="E52" s="116">
        <f t="shared" si="2"/>
        <v>10.037296044557138</v>
      </c>
      <c r="F52" s="32">
        <f t="shared" si="4"/>
        <v>30108.378374471631</v>
      </c>
      <c r="G52" s="32">
        <f t="shared" si="5"/>
        <v>2481.0049283748922</v>
      </c>
      <c r="H52" s="116">
        <f t="shared" si="3"/>
        <v>12.1355576646086</v>
      </c>
    </row>
    <row r="53" spans="2:8" ht="15" x14ac:dyDescent="0.2">
      <c r="B53" s="115">
        <v>142613.6306</v>
      </c>
      <c r="C53" s="115">
        <v>28897.31</v>
      </c>
      <c r="D53" s="115">
        <v>2937.59</v>
      </c>
      <c r="E53" s="116">
        <f t="shared" si="2"/>
        <v>9.8370807362497832</v>
      </c>
      <c r="F53" s="32">
        <f t="shared" si="4"/>
        <v>29916.613979973652</v>
      </c>
      <c r="G53" s="32">
        <f t="shared" si="5"/>
        <v>2474.6720655015088</v>
      </c>
      <c r="H53" s="116">
        <f t="shared" si="3"/>
        <v>12.089122594072217</v>
      </c>
    </row>
    <row r="54" spans="2:8" ht="15" x14ac:dyDescent="0.2">
      <c r="B54" s="115">
        <v>146035.59589999999</v>
      </c>
      <c r="C54" s="115">
        <v>33879.56</v>
      </c>
      <c r="D54" s="115">
        <v>2756.84</v>
      </c>
      <c r="E54" s="116">
        <f t="shared" si="2"/>
        <v>12.289273225867296</v>
      </c>
      <c r="F54" s="32">
        <f t="shared" si="4"/>
        <v>29661.771574228969</v>
      </c>
      <c r="G54" s="32">
        <f t="shared" si="5"/>
        <v>2466.2182960666737</v>
      </c>
      <c r="H54" s="116">
        <f t="shared" si="3"/>
        <v>12.027228741890362</v>
      </c>
    </row>
    <row r="55" spans="2:8" ht="15" x14ac:dyDescent="0.2">
      <c r="B55" s="115">
        <v>150478.1048</v>
      </c>
      <c r="C55" s="115">
        <v>28350.71</v>
      </c>
      <c r="D55" s="115">
        <v>2445.98</v>
      </c>
      <c r="E55" s="116">
        <f t="shared" si="2"/>
        <v>11.590736637257868</v>
      </c>
      <c r="F55" s="32">
        <f t="shared" si="4"/>
        <v>29334.162489075814</v>
      </c>
      <c r="G55" s="32">
        <f t="shared" si="5"/>
        <v>2455.2863998394114</v>
      </c>
      <c r="H55" s="116">
        <f t="shared" si="3"/>
        <v>11.947348582631509</v>
      </c>
    </row>
    <row r="56" spans="2:8" ht="15" x14ac:dyDescent="0.2">
      <c r="B56" s="115">
        <v>153274.36730000001</v>
      </c>
      <c r="C56" s="115">
        <v>41736.44</v>
      </c>
      <c r="D56" s="115">
        <v>3202.43</v>
      </c>
      <c r="E56" s="116">
        <f t="shared" si="2"/>
        <v>13.03274076248349</v>
      </c>
      <c r="F56" s="32">
        <f t="shared" si="4"/>
        <v>29129.812545041881</v>
      </c>
      <c r="G56" s="32">
        <f t="shared" si="5"/>
        <v>2448.4303646571452</v>
      </c>
      <c r="H56" s="116">
        <f t="shared" si="3"/>
        <v>11.897341646112505</v>
      </c>
    </row>
    <row r="57" spans="2:8" ht="15" x14ac:dyDescent="0.2">
      <c r="B57" s="115">
        <v>156766.94620000001</v>
      </c>
      <c r="C57" s="115">
        <v>36944.07</v>
      </c>
      <c r="D57" s="115">
        <v>4573.76</v>
      </c>
      <c r="E57" s="116">
        <f t="shared" si="2"/>
        <v>8.077395840621282</v>
      </c>
      <c r="F57" s="32">
        <f t="shared" si="4"/>
        <v>28876.574300455944</v>
      </c>
      <c r="G57" s="32">
        <f t="shared" si="5"/>
        <v>2439.8939441658154</v>
      </c>
      <c r="H57" s="116">
        <f t="shared" si="3"/>
        <v>11.835176020459638</v>
      </c>
    </row>
    <row r="58" spans="2:8" ht="15" x14ac:dyDescent="0.2">
      <c r="B58" s="115">
        <v>159857.9725</v>
      </c>
      <c r="C58" s="115">
        <v>40345.480000000003</v>
      </c>
      <c r="D58" s="115">
        <v>5792.91</v>
      </c>
      <c r="E58" s="116">
        <f t="shared" si="2"/>
        <v>6.9646309022581061</v>
      </c>
      <c r="F58" s="32">
        <f t="shared" si="4"/>
        <v>28654.288643581745</v>
      </c>
      <c r="G58" s="32">
        <f t="shared" si="5"/>
        <v>2432.3638117294076</v>
      </c>
      <c r="H58" s="116">
        <f t="shared" si="3"/>
        <v>11.780428776897722</v>
      </c>
    </row>
    <row r="59" spans="2:8" ht="15" x14ac:dyDescent="0.2">
      <c r="B59" s="115">
        <v>162857.3775</v>
      </c>
      <c r="C59" s="115">
        <v>34327.61</v>
      </c>
      <c r="D59" s="115">
        <v>2664.35</v>
      </c>
      <c r="E59" s="116">
        <f t="shared" si="2"/>
        <v>12.884046765627639</v>
      </c>
      <c r="F59" s="32">
        <f t="shared" si="4"/>
        <v>28440.22767444752</v>
      </c>
      <c r="G59" s="32">
        <f t="shared" si="5"/>
        <v>2425.0790979155731</v>
      </c>
      <c r="H59" s="116">
        <f t="shared" si="3"/>
        <v>11.727546412359388</v>
      </c>
    </row>
    <row r="60" spans="2:8" ht="15" x14ac:dyDescent="0.2">
      <c r="B60" s="115">
        <v>166863.4994</v>
      </c>
      <c r="C60" s="115">
        <v>26314.49</v>
      </c>
      <c r="D60" s="115">
        <v>1045.32</v>
      </c>
      <c r="E60" s="116">
        <f t="shared" si="2"/>
        <v>25.173621474763713</v>
      </c>
      <c r="F60" s="32">
        <f t="shared" si="4"/>
        <v>28156.811744613027</v>
      </c>
      <c r="G60" s="32">
        <f t="shared" si="5"/>
        <v>2415.3833695343192</v>
      </c>
      <c r="H60" s="116">
        <f t="shared" si="3"/>
        <v>11.657284760572646</v>
      </c>
    </row>
    <row r="61" spans="2:8" ht="15" x14ac:dyDescent="0.2">
      <c r="B61" s="115">
        <v>170242.9779</v>
      </c>
      <c r="C61" s="115">
        <v>31745.11</v>
      </c>
      <c r="D61" s="115">
        <v>1368.18</v>
      </c>
      <c r="E61" s="116">
        <f t="shared" si="2"/>
        <v>23.202436813869518</v>
      </c>
      <c r="F61" s="32">
        <f t="shared" si="4"/>
        <v>27919.925493889394</v>
      </c>
      <c r="G61" s="32">
        <f t="shared" si="5"/>
        <v>2407.234410738929</v>
      </c>
      <c r="H61" s="116">
        <f t="shared" si="3"/>
        <v>11.598340971421658</v>
      </c>
    </row>
    <row r="62" spans="2:8" ht="15" x14ac:dyDescent="0.2">
      <c r="B62" s="115">
        <v>173512.36110000001</v>
      </c>
      <c r="C62" s="115">
        <v>21666.25</v>
      </c>
      <c r="D62" s="115">
        <v>1584.56</v>
      </c>
      <c r="E62" s="116">
        <f t="shared" si="2"/>
        <v>13.673354117231282</v>
      </c>
      <c r="F62" s="32">
        <f t="shared" si="4"/>
        <v>27692.653220940858</v>
      </c>
      <c r="G62" s="32">
        <f t="shared" si="5"/>
        <v>2399.3770902925489</v>
      </c>
      <c r="H62" s="116">
        <f t="shared" si="3"/>
        <v>11.541601081789263</v>
      </c>
    </row>
    <row r="63" spans="2:8" ht="15" x14ac:dyDescent="0.2">
      <c r="B63" s="115">
        <v>177392.81539999999</v>
      </c>
      <c r="C63" s="115">
        <v>40618.379999999997</v>
      </c>
      <c r="D63" s="115">
        <v>1905.81</v>
      </c>
      <c r="E63" s="116">
        <f t="shared" si="2"/>
        <v>21.312922064633934</v>
      </c>
      <c r="F63" s="32">
        <f t="shared" si="4"/>
        <v>27425.301935069932</v>
      </c>
      <c r="G63" s="32">
        <f t="shared" si="5"/>
        <v>2390.0844586221074</v>
      </c>
      <c r="H63" s="116">
        <f t="shared" si="3"/>
        <v>11.474616236315232</v>
      </c>
    </row>
    <row r="64" spans="2:8" ht="15" x14ac:dyDescent="0.2">
      <c r="B64" s="115">
        <v>181999.3144</v>
      </c>
      <c r="C64" s="115">
        <v>28463.27</v>
      </c>
      <c r="D64" s="115">
        <v>2304.4899999999998</v>
      </c>
      <c r="E64" s="116">
        <f t="shared" si="2"/>
        <v>12.351223047181808</v>
      </c>
      <c r="F64" s="32">
        <f t="shared" si="4"/>
        <v>27111.277035052699</v>
      </c>
      <c r="G64" s="32">
        <f t="shared" si="5"/>
        <v>2379.0998566568114</v>
      </c>
      <c r="H64" s="116">
        <f t="shared" si="3"/>
        <v>11.395602819778379</v>
      </c>
    </row>
    <row r="65" spans="2:8" ht="15" x14ac:dyDescent="0.2">
      <c r="B65" s="115">
        <v>185272.44649999999</v>
      </c>
      <c r="C65" s="115">
        <v>24335.19</v>
      </c>
      <c r="D65" s="115">
        <v>2655.65</v>
      </c>
      <c r="E65" s="116">
        <f t="shared" si="2"/>
        <v>9.1635531790710356</v>
      </c>
      <c r="F65" s="32">
        <f t="shared" si="4"/>
        <v>26890.335254586513</v>
      </c>
      <c r="G65" s="32">
        <f t="shared" si="5"/>
        <v>2371.3254787706205</v>
      </c>
      <c r="H65" s="116">
        <f t="shared" si="3"/>
        <v>11.339790971472807</v>
      </c>
    </row>
    <row r="66" spans="2:8" ht="15" x14ac:dyDescent="0.2">
      <c r="B66" s="115">
        <v>188827.9932</v>
      </c>
      <c r="C66" s="115">
        <v>30523.66</v>
      </c>
      <c r="D66" s="115">
        <v>1736.87</v>
      </c>
      <c r="E66" s="116">
        <f t="shared" si="2"/>
        <v>17.573946236621047</v>
      </c>
      <c r="F66" s="32">
        <f t="shared" si="4"/>
        <v>26652.369835935038</v>
      </c>
      <c r="G66" s="32">
        <f t="shared" si="5"/>
        <v>2362.9090915853935</v>
      </c>
      <c r="H66" s="116">
        <f t="shared" si="3"/>
        <v>11.279473226814932</v>
      </c>
    </row>
    <row r="67" spans="2:8" ht="15" x14ac:dyDescent="0.2">
      <c r="B67" s="115">
        <v>191550.92749999999</v>
      </c>
      <c r="C67" s="115">
        <v>22061.96</v>
      </c>
      <c r="D67" s="115">
        <v>1583.86</v>
      </c>
      <c r="E67" s="116">
        <f t="shared" si="2"/>
        <v>13.929236169863499</v>
      </c>
      <c r="F67" s="32">
        <f t="shared" si="4"/>
        <v>26471.55434006916</v>
      </c>
      <c r="G67" s="32">
        <f t="shared" si="5"/>
        <v>2356.4837971693696</v>
      </c>
      <c r="H67" s="116">
        <f t="shared" si="3"/>
        <v>11.233497286027189</v>
      </c>
    </row>
    <row r="68" spans="2:8" ht="15" x14ac:dyDescent="0.2">
      <c r="B68" s="115">
        <v>194827.3365</v>
      </c>
      <c r="C68" s="115">
        <v>24089.24</v>
      </c>
      <c r="D68" s="115">
        <v>2851.73</v>
      </c>
      <c r="E68" s="116">
        <f t="shared" si="2"/>
        <v>8.447237291047891</v>
      </c>
      <c r="F68" s="32">
        <f t="shared" si="4"/>
        <v>26255.610849209854</v>
      </c>
      <c r="G68" s="32">
        <f t="shared" si="5"/>
        <v>2348.7756269026941</v>
      </c>
      <c r="H68" s="116">
        <f t="shared" si="3"/>
        <v>11.178424430362833</v>
      </c>
    </row>
    <row r="69" spans="2:8" ht="15" x14ac:dyDescent="0.2">
      <c r="B69" s="115">
        <v>197490.93179999999</v>
      </c>
      <c r="C69" s="115">
        <v>22449.3</v>
      </c>
      <c r="D69" s="115">
        <v>2145.16</v>
      </c>
      <c r="E69" s="116">
        <f t="shared" si="2"/>
        <v>10.465093512838203</v>
      </c>
      <c r="F69" s="32">
        <f t="shared" si="4"/>
        <v>26081.355869900781</v>
      </c>
      <c r="G69" s="32">
        <f t="shared" si="5"/>
        <v>2342.5277637654785</v>
      </c>
      <c r="H69" s="116">
        <f t="shared" si="3"/>
        <v>11.133851335011075</v>
      </c>
    </row>
    <row r="70" spans="2:8" ht="15" x14ac:dyDescent="0.2">
      <c r="B70" s="115">
        <v>200816.10649999999</v>
      </c>
      <c r="C70" s="115">
        <v>26544.73</v>
      </c>
      <c r="D70" s="115">
        <v>2495.23</v>
      </c>
      <c r="E70" s="116">
        <f t="shared" si="2"/>
        <v>10.638189665882503</v>
      </c>
      <c r="F70" s="32">
        <f t="shared" si="4"/>
        <v>25865.441891215884</v>
      </c>
      <c r="G70" s="32">
        <f t="shared" si="5"/>
        <v>2334.7513857841632</v>
      </c>
      <c r="H70" s="116">
        <f t="shared" ref="H70:H133" si="6">F70/G70</f>
        <v>11.078456596580439</v>
      </c>
    </row>
    <row r="71" spans="2:8" ht="15" x14ac:dyDescent="0.2">
      <c r="B71" s="115">
        <v>204930.21520000001</v>
      </c>
      <c r="C71" s="115">
        <v>27080.74</v>
      </c>
      <c r="D71" s="115">
        <v>2046.98</v>
      </c>
      <c r="E71" s="116">
        <f t="shared" ref="E71:E134" si="7">C71/D71</f>
        <v>13.229606542320884</v>
      </c>
      <c r="F71" s="32">
        <f t="shared" si="4"/>
        <v>25600.772225358854</v>
      </c>
      <c r="G71" s="32">
        <f t="shared" si="5"/>
        <v>2325.1656965997295</v>
      </c>
      <c r="H71" s="116">
        <f t="shared" si="6"/>
        <v>11.010300153144721</v>
      </c>
    </row>
    <row r="72" spans="2:8" ht="15" x14ac:dyDescent="0.2">
      <c r="B72" s="115">
        <v>207573.15479999999</v>
      </c>
      <c r="C72" s="115">
        <v>19878.93</v>
      </c>
      <c r="D72" s="115">
        <v>1186.8800000000001</v>
      </c>
      <c r="E72" s="116">
        <f t="shared" si="7"/>
        <v>16.748896265839846</v>
      </c>
      <c r="F72" s="32">
        <f t="shared" si="4"/>
        <v>25432.176587072809</v>
      </c>
      <c r="G72" s="32">
        <f t="shared" si="5"/>
        <v>2319.0285377461109</v>
      </c>
      <c r="H72" s="116">
        <f t="shared" si="6"/>
        <v>10.96673722341969</v>
      </c>
    </row>
    <row r="73" spans="2:8" ht="15" x14ac:dyDescent="0.2">
      <c r="B73" s="115">
        <v>210987.04680000001</v>
      </c>
      <c r="C73" s="115">
        <v>23808.62</v>
      </c>
      <c r="D73" s="115">
        <v>1886.19</v>
      </c>
      <c r="E73" s="116">
        <f t="shared" si="7"/>
        <v>12.622598995859377</v>
      </c>
      <c r="F73" s="32">
        <f t="shared" si="4"/>
        <v>25216.043457497923</v>
      </c>
      <c r="G73" s="32">
        <f t="shared" si="5"/>
        <v>2311.1251231512219</v>
      </c>
      <c r="H73" s="116">
        <f t="shared" si="6"/>
        <v>10.910721883857079</v>
      </c>
    </row>
    <row r="74" spans="2:8" ht="15" x14ac:dyDescent="0.2">
      <c r="B74" s="115">
        <v>213934.7684</v>
      </c>
      <c r="C74" s="115">
        <v>26475.74</v>
      </c>
      <c r="D74" s="115">
        <v>2962.46</v>
      </c>
      <c r="E74" s="116">
        <f t="shared" si="7"/>
        <v>8.9370793192144369</v>
      </c>
      <c r="F74" s="32">
        <f t="shared" si="4"/>
        <v>25030.901788072704</v>
      </c>
      <c r="G74" s="32">
        <f t="shared" si="5"/>
        <v>2304.3226006023606</v>
      </c>
      <c r="H74" s="116">
        <f t="shared" si="6"/>
        <v>10.862585725422955</v>
      </c>
    </row>
    <row r="75" spans="2:8" ht="15" x14ac:dyDescent="0.2">
      <c r="B75" s="115">
        <v>216507.16209999999</v>
      </c>
      <c r="C75" s="115">
        <v>20990.94</v>
      </c>
      <c r="D75" s="115">
        <v>2241.6799999999998</v>
      </c>
      <c r="E75" s="116">
        <f t="shared" si="7"/>
        <v>9.3639324078369803</v>
      </c>
      <c r="F75" s="32">
        <f t="shared" si="4"/>
        <v>24870.444953606133</v>
      </c>
      <c r="G75" s="32">
        <f t="shared" si="5"/>
        <v>2298.4025932211425</v>
      </c>
      <c r="H75" s="116">
        <f t="shared" si="6"/>
        <v>10.820752215890494</v>
      </c>
    </row>
    <row r="76" spans="2:8" ht="15" x14ac:dyDescent="0.2">
      <c r="B76" s="115">
        <v>219004.71909999999</v>
      </c>
      <c r="C76" s="115">
        <v>21292.59</v>
      </c>
      <c r="D76" s="115">
        <v>2407.67</v>
      </c>
      <c r="E76" s="116">
        <f t="shared" si="7"/>
        <v>8.8436496695975784</v>
      </c>
      <c r="F76" s="32">
        <f t="shared" si="4"/>
        <v>24715.640363434904</v>
      </c>
      <c r="G76" s="32">
        <f t="shared" si="5"/>
        <v>2292.6693642489245</v>
      </c>
      <c r="H76" s="116">
        <f t="shared" si="6"/>
        <v>10.780289887779661</v>
      </c>
    </row>
    <row r="77" spans="2:8" ht="15" x14ac:dyDescent="0.2">
      <c r="B77" s="115">
        <v>222177.1262</v>
      </c>
      <c r="C77" s="115">
        <v>28019.75</v>
      </c>
      <c r="D77" s="115">
        <v>3088.12</v>
      </c>
      <c r="E77" s="116">
        <f t="shared" si="7"/>
        <v>9.0734006450526543</v>
      </c>
      <c r="F77" s="32">
        <f t="shared" si="4"/>
        <v>24520.39544987206</v>
      </c>
      <c r="G77" s="32">
        <f t="shared" si="5"/>
        <v>2285.407608393039</v>
      </c>
      <c r="H77" s="116">
        <f t="shared" si="6"/>
        <v>10.729112548598421</v>
      </c>
    </row>
    <row r="78" spans="2:8" ht="15" x14ac:dyDescent="0.2">
      <c r="B78" s="115">
        <v>224434.6624</v>
      </c>
      <c r="C78" s="115">
        <v>24609.759999999998</v>
      </c>
      <c r="D78" s="115">
        <v>2710.48</v>
      </c>
      <c r="E78" s="116">
        <f t="shared" si="7"/>
        <v>9.0794840766211138</v>
      </c>
      <c r="F78" s="32">
        <f t="shared" si="4"/>
        <v>24382.396038596224</v>
      </c>
      <c r="G78" s="32">
        <f t="shared" si="5"/>
        <v>2280.2540373606698</v>
      </c>
      <c r="H78" s="116">
        <f t="shared" si="6"/>
        <v>10.692841954933304</v>
      </c>
    </row>
    <row r="79" spans="2:8" ht="15" x14ac:dyDescent="0.2">
      <c r="B79" s="115">
        <v>226108.67860000001</v>
      </c>
      <c r="C79" s="115">
        <v>21609.66</v>
      </c>
      <c r="D79" s="115">
        <v>1761.63</v>
      </c>
      <c r="E79" s="116">
        <f t="shared" si="7"/>
        <v>12.266855128488956</v>
      </c>
      <c r="F79" s="32">
        <f t="shared" si="4"/>
        <v>24280.567949648637</v>
      </c>
      <c r="G79" s="32">
        <f t="shared" si="5"/>
        <v>2276.4400483923441</v>
      </c>
      <c r="H79" s="116">
        <f t="shared" si="6"/>
        <v>10.666025651233792</v>
      </c>
    </row>
    <row r="80" spans="2:8" ht="15" x14ac:dyDescent="0.2">
      <c r="B80" s="115">
        <v>228512.72159999999</v>
      </c>
      <c r="C80" s="115">
        <v>21754</v>
      </c>
      <c r="D80" s="115">
        <v>1642.77</v>
      </c>
      <c r="E80" s="116">
        <f t="shared" si="7"/>
        <v>13.242267633326637</v>
      </c>
      <c r="F80" s="32">
        <f t="shared" si="4"/>
        <v>24135.076772861652</v>
      </c>
      <c r="G80" s="32">
        <f t="shared" si="5"/>
        <v>2270.973961615482</v>
      </c>
      <c r="H80" s="116">
        <f t="shared" si="6"/>
        <v>10.627632540398174</v>
      </c>
    </row>
    <row r="81" spans="2:8" ht="15" x14ac:dyDescent="0.2">
      <c r="B81" s="115">
        <v>231011.96599999999</v>
      </c>
      <c r="C81" s="115">
        <v>21077.54</v>
      </c>
      <c r="D81" s="115">
        <v>1454.11</v>
      </c>
      <c r="E81" s="116">
        <f t="shared" si="7"/>
        <v>14.495148235002855</v>
      </c>
      <c r="F81" s="32">
        <f t="shared" si="4"/>
        <v>23984.748257869916</v>
      </c>
      <c r="G81" s="32">
        <f t="shared" si="5"/>
        <v>2265.3053292588334</v>
      </c>
      <c r="H81" s="116">
        <f t="shared" si="6"/>
        <v>10.587865550873572</v>
      </c>
    </row>
    <row r="82" spans="2:8" ht="15" x14ac:dyDescent="0.2">
      <c r="B82" s="115">
        <v>232348.07320000001</v>
      </c>
      <c r="C82" s="115">
        <v>21745.14</v>
      </c>
      <c r="D82" s="115">
        <v>1335.48</v>
      </c>
      <c r="E82" s="116">
        <f t="shared" si="7"/>
        <v>16.282639949681013</v>
      </c>
      <c r="F82" s="32">
        <f t="shared" si="4"/>
        <v>23904.766425519381</v>
      </c>
      <c r="G82" s="32">
        <f t="shared" si="5"/>
        <v>2262.2806595896391</v>
      </c>
      <c r="H82" s="116">
        <f t="shared" si="6"/>
        <v>10.566667015513243</v>
      </c>
    </row>
    <row r="83" spans="2:8" ht="15" x14ac:dyDescent="0.2">
      <c r="B83" s="115">
        <v>234295.546</v>
      </c>
      <c r="C83" s="115">
        <v>20707.18</v>
      </c>
      <c r="D83" s="115">
        <v>1168.76</v>
      </c>
      <c r="E83" s="116">
        <f t="shared" si="7"/>
        <v>17.717221670830625</v>
      </c>
      <c r="F83" s="32">
        <f t="shared" si="4"/>
        <v>23788.664580331548</v>
      </c>
      <c r="G83" s="32">
        <f t="shared" si="5"/>
        <v>2257.8792167752977</v>
      </c>
      <c r="H83" s="116">
        <f t="shared" si="6"/>
        <v>10.535844611877208</v>
      </c>
    </row>
    <row r="84" spans="2:8" ht="15" x14ac:dyDescent="0.2">
      <c r="B84" s="115">
        <v>236750.8536</v>
      </c>
      <c r="C84" s="115">
        <v>18753.2</v>
      </c>
      <c r="D84" s="115">
        <v>1503.36</v>
      </c>
      <c r="E84" s="116">
        <f t="shared" si="7"/>
        <v>12.474191145168158</v>
      </c>
      <c r="F84" s="32">
        <f t="shared" si="4"/>
        <v>23643.090601190328</v>
      </c>
      <c r="G84" s="32">
        <f t="shared" si="5"/>
        <v>2252.3422290601361</v>
      </c>
      <c r="H84" s="116">
        <f t="shared" si="6"/>
        <v>10.49711287039012</v>
      </c>
    </row>
    <row r="85" spans="2:8" ht="15" x14ac:dyDescent="0.2">
      <c r="B85" s="115">
        <v>239979.54120000001</v>
      </c>
      <c r="C85" s="115">
        <v>22221.42</v>
      </c>
      <c r="D85" s="115">
        <v>1372.01</v>
      </c>
      <c r="E85" s="116">
        <f t="shared" si="7"/>
        <v>16.196252213905144</v>
      </c>
      <c r="F85" s="32">
        <f t="shared" si="4"/>
        <v>23453.018354423504</v>
      </c>
      <c r="G85" s="32">
        <f t="shared" si="5"/>
        <v>2245.0818466945784</v>
      </c>
      <c r="H85" s="116">
        <f t="shared" si="6"/>
        <v>10.446397929301888</v>
      </c>
    </row>
    <row r="86" spans="2:8" ht="15" x14ac:dyDescent="0.2">
      <c r="B86" s="115">
        <v>242694.01730000001</v>
      </c>
      <c r="C86" s="115">
        <v>25309.79</v>
      </c>
      <c r="D86" s="115">
        <v>1769.13</v>
      </c>
      <c r="E86" s="116">
        <f t="shared" si="7"/>
        <v>14.306348318099857</v>
      </c>
      <c r="F86" s="32">
        <f t="shared" si="4"/>
        <v>23294.40052404752</v>
      </c>
      <c r="G86" s="32">
        <f t="shared" si="5"/>
        <v>2238.9958895088153</v>
      </c>
      <c r="H86" s="116">
        <f t="shared" si="6"/>
        <v>10.403949660290703</v>
      </c>
    </row>
    <row r="87" spans="2:8" ht="15" x14ac:dyDescent="0.2">
      <c r="B87" s="115">
        <v>245823.61129999999</v>
      </c>
      <c r="C87" s="115">
        <v>22894.27</v>
      </c>
      <c r="D87" s="115">
        <v>1079.96</v>
      </c>
      <c r="E87" s="116">
        <f t="shared" si="7"/>
        <v>21.199183303085299</v>
      </c>
      <c r="F87" s="32">
        <f t="shared" si="4"/>
        <v>23112.856608296261</v>
      </c>
      <c r="G87" s="32">
        <f t="shared" si="5"/>
        <v>2231.9996947418358</v>
      </c>
      <c r="H87" s="116">
        <f t="shared" si="6"/>
        <v>10.355223910982483</v>
      </c>
    </row>
    <row r="88" spans="2:8" ht="15" x14ac:dyDescent="0.2">
      <c r="B88" s="115">
        <v>248641.17370000001</v>
      </c>
      <c r="C88" s="115">
        <v>21141.8</v>
      </c>
      <c r="D88" s="115">
        <v>1814.78</v>
      </c>
      <c r="E88" s="116">
        <f t="shared" si="7"/>
        <v>11.649786751011142</v>
      </c>
      <c r="F88" s="32">
        <f t="shared" si="4"/>
        <v>22950.623865835976</v>
      </c>
      <c r="G88" s="32">
        <f t="shared" si="5"/>
        <v>2225.7197475511875</v>
      </c>
      <c r="H88" s="116">
        <f t="shared" si="6"/>
        <v>10.311551528932172</v>
      </c>
    </row>
    <row r="89" spans="2:8" ht="15" x14ac:dyDescent="0.2">
      <c r="B89" s="115">
        <v>252149.84640000001</v>
      </c>
      <c r="C89" s="115">
        <v>20774.63</v>
      </c>
      <c r="D89" s="115">
        <v>2534.86</v>
      </c>
      <c r="E89" s="116">
        <f t="shared" si="7"/>
        <v>8.1955729310494458</v>
      </c>
      <c r="F89" s="32">
        <f t="shared" si="4"/>
        <v>22750.188659404248</v>
      </c>
      <c r="G89" s="32">
        <f t="shared" si="5"/>
        <v>2217.9241096036599</v>
      </c>
      <c r="H89" s="116">
        <f t="shared" si="6"/>
        <v>10.257424300901656</v>
      </c>
    </row>
    <row r="90" spans="2:8" ht="15" x14ac:dyDescent="0.2">
      <c r="B90" s="115">
        <v>254536.77050000001</v>
      </c>
      <c r="C90" s="115">
        <v>23199.54</v>
      </c>
      <c r="D90" s="115">
        <v>1901.99</v>
      </c>
      <c r="E90" s="116">
        <f t="shared" si="7"/>
        <v>12.197508924862907</v>
      </c>
      <c r="F90" s="32">
        <f t="shared" si="4"/>
        <v>22614.835474298688</v>
      </c>
      <c r="G90" s="32">
        <f t="shared" si="5"/>
        <v>2212.6364062782422</v>
      </c>
      <c r="H90" s="116">
        <f t="shared" si="6"/>
        <v>10.220764428412302</v>
      </c>
    </row>
    <row r="91" spans="2:8" ht="15" x14ac:dyDescent="0.2">
      <c r="B91" s="115">
        <v>256711.46950000001</v>
      </c>
      <c r="C91" s="115">
        <v>23220.720000000001</v>
      </c>
      <c r="D91" s="115">
        <v>1405.25</v>
      </c>
      <c r="E91" s="116">
        <f t="shared" si="7"/>
        <v>16.524262586728341</v>
      </c>
      <c r="F91" s="32">
        <f t="shared" si="4"/>
        <v>22492.217946369638</v>
      </c>
      <c r="G91" s="32">
        <f t="shared" si="5"/>
        <v>2207.829816435531</v>
      </c>
      <c r="H91" s="116">
        <f t="shared" si="6"/>
        <v>10.187478119433402</v>
      </c>
    </row>
    <row r="92" spans="2:8" ht="15" x14ac:dyDescent="0.2">
      <c r="B92" s="115">
        <v>258769.36199999999</v>
      </c>
      <c r="C92" s="115">
        <v>22845.62</v>
      </c>
      <c r="D92" s="115">
        <v>1119.3399999999999</v>
      </c>
      <c r="E92" s="116">
        <f t="shared" si="7"/>
        <v>20.409902263834045</v>
      </c>
      <c r="F92" s="32">
        <f t="shared" si="4"/>
        <v>22376.798684938509</v>
      </c>
      <c r="G92" s="32">
        <f t="shared" si="5"/>
        <v>2203.291011802808</v>
      </c>
      <c r="H92" s="116">
        <f t="shared" si="6"/>
        <v>10.156079503373931</v>
      </c>
    </row>
    <row r="93" spans="2:8" ht="15" x14ac:dyDescent="0.2">
      <c r="B93" s="115">
        <v>261264.9234</v>
      </c>
      <c r="C93" s="115">
        <v>33795</v>
      </c>
      <c r="D93" s="115">
        <v>2658.67</v>
      </c>
      <c r="E93" s="116">
        <f t="shared" si="7"/>
        <v>12.711242839464845</v>
      </c>
      <c r="F93" s="32">
        <f t="shared" si="4"/>
        <v>22237.626589367959</v>
      </c>
      <c r="G93" s="32">
        <f t="shared" si="5"/>
        <v>2197.7994189544115</v>
      </c>
      <c r="H93" s="116">
        <f t="shared" si="6"/>
        <v>10.118132891284212</v>
      </c>
    </row>
    <row r="94" spans="2:8" ht="15" x14ac:dyDescent="0.2">
      <c r="B94" s="115">
        <v>263301.0981</v>
      </c>
      <c r="C94" s="115">
        <v>29100.41</v>
      </c>
      <c r="D94" s="115">
        <v>2274.06</v>
      </c>
      <c r="E94" s="116">
        <f t="shared" si="7"/>
        <v>12.796676428942069</v>
      </c>
      <c r="F94" s="32">
        <f t="shared" si="4"/>
        <v>22124.714986250492</v>
      </c>
      <c r="G94" s="32">
        <f t="shared" si="5"/>
        <v>2193.3288683374708</v>
      </c>
      <c r="H94" s="116">
        <f t="shared" si="6"/>
        <v>10.087276607552649</v>
      </c>
    </row>
    <row r="95" spans="2:8" ht="15" x14ac:dyDescent="0.2">
      <c r="B95" s="115">
        <v>265463.6029</v>
      </c>
      <c r="C95" s="115">
        <v>19707.87</v>
      </c>
      <c r="D95" s="115">
        <v>2015.19</v>
      </c>
      <c r="E95" s="116">
        <f t="shared" si="7"/>
        <v>9.7796584937400439</v>
      </c>
      <c r="F95" s="32">
        <f t="shared" si="4"/>
        <v>22005.425725403897</v>
      </c>
      <c r="G95" s="32">
        <f t="shared" si="5"/>
        <v>2188.5909089081097</v>
      </c>
      <c r="H95" s="116">
        <f t="shared" si="6"/>
        <v>10.054608943058447</v>
      </c>
    </row>
    <row r="96" spans="2:8" ht="15" x14ac:dyDescent="0.2">
      <c r="B96" s="115">
        <v>267829.07579999999</v>
      </c>
      <c r="C96" s="115">
        <v>21997.81</v>
      </c>
      <c r="D96" s="115">
        <v>1604.9</v>
      </c>
      <c r="E96" s="116">
        <f t="shared" si="7"/>
        <v>13.70665462022556</v>
      </c>
      <c r="F96" s="32">
        <f t="shared" si="4"/>
        <v>21875.676655401901</v>
      </c>
      <c r="G96" s="32">
        <f t="shared" si="5"/>
        <v>2183.4199746874315</v>
      </c>
      <c r="H96" s="116">
        <f t="shared" si="6"/>
        <v>10.018996303509372</v>
      </c>
    </row>
    <row r="97" spans="2:8" ht="15" x14ac:dyDescent="0.2">
      <c r="B97" s="115">
        <v>270636.14500000002</v>
      </c>
      <c r="C97" s="115">
        <v>23777.98</v>
      </c>
      <c r="D97" s="115">
        <v>2831.83</v>
      </c>
      <c r="E97" s="116">
        <f t="shared" si="7"/>
        <v>8.3966834167305233</v>
      </c>
      <c r="F97" s="32">
        <f t="shared" si="4"/>
        <v>21722.697715888917</v>
      </c>
      <c r="G97" s="32">
        <f t="shared" si="5"/>
        <v>2177.2995579613516</v>
      </c>
      <c r="H97" s="116">
        <f t="shared" si="6"/>
        <v>9.9768989693950552</v>
      </c>
    </row>
    <row r="98" spans="2:8" ht="15" x14ac:dyDescent="0.2">
      <c r="B98" s="115">
        <v>273236.39720000001</v>
      </c>
      <c r="C98" s="115">
        <v>20376.21</v>
      </c>
      <c r="D98" s="115">
        <v>2183.6799999999998</v>
      </c>
      <c r="E98" s="116">
        <f t="shared" si="7"/>
        <v>9.3311336825908562</v>
      </c>
      <c r="F98" s="32">
        <f t="shared" si="4"/>
        <v>21581.944472652216</v>
      </c>
      <c r="G98" s="32">
        <f t="shared" si="5"/>
        <v>2171.6453843202303</v>
      </c>
      <c r="H98" s="116">
        <f t="shared" si="6"/>
        <v>9.9380610796213436</v>
      </c>
    </row>
    <row r="99" spans="2:8" ht="15" x14ac:dyDescent="0.2">
      <c r="B99" s="115">
        <v>276245.11540000001</v>
      </c>
      <c r="C99" s="115">
        <v>27719.34</v>
      </c>
      <c r="D99" s="115">
        <v>1978.78</v>
      </c>
      <c r="E99" s="116">
        <f t="shared" si="7"/>
        <v>14.00829804222804</v>
      </c>
      <c r="F99" s="32">
        <f t="shared" si="4"/>
        <v>21420.218497196096</v>
      </c>
      <c r="G99" s="32">
        <f t="shared" si="5"/>
        <v>2165.1213347633161</v>
      </c>
      <c r="H99" s="116">
        <f t="shared" si="6"/>
        <v>9.8933108982262574</v>
      </c>
    </row>
    <row r="100" spans="2:8" ht="15" x14ac:dyDescent="0.2">
      <c r="B100" s="115">
        <v>278794.61219999997</v>
      </c>
      <c r="C100" s="115">
        <v>23352.77</v>
      </c>
      <c r="D100" s="115">
        <v>1314.72</v>
      </c>
      <c r="E100" s="116">
        <f t="shared" si="7"/>
        <v>17.762542594620907</v>
      </c>
      <c r="F100" s="32">
        <f t="shared" si="4"/>
        <v>21284.125721756456</v>
      </c>
      <c r="G100" s="32">
        <f t="shared" si="5"/>
        <v>2159.6083954454452</v>
      </c>
      <c r="H100" s="116">
        <f t="shared" si="6"/>
        <v>9.8555487034798031</v>
      </c>
    </row>
    <row r="101" spans="2:8" ht="15" x14ac:dyDescent="0.2">
      <c r="B101" s="115">
        <v>281151.97029999999</v>
      </c>
      <c r="C101" s="115">
        <v>23881.09</v>
      </c>
      <c r="D101" s="115">
        <v>1138.51</v>
      </c>
      <c r="E101" s="116">
        <f t="shared" si="7"/>
        <v>20.975740221868936</v>
      </c>
      <c r="F101" s="32">
        <f t="shared" si="4"/>
        <v>21159.05885256</v>
      </c>
      <c r="G101" s="32">
        <f t="shared" si="5"/>
        <v>2154.5234210092763</v>
      </c>
      <c r="H101" s="116">
        <f t="shared" si="6"/>
        <v>9.8207606592868402</v>
      </c>
    </row>
    <row r="102" spans="2:8" ht="15" x14ac:dyDescent="0.2">
      <c r="B102" s="115">
        <v>283450.55599999998</v>
      </c>
      <c r="C102" s="115">
        <v>22836.11</v>
      </c>
      <c r="D102" s="115">
        <v>2070.63</v>
      </c>
      <c r="E102" s="116">
        <f t="shared" si="7"/>
        <v>11.028580673514824</v>
      </c>
      <c r="F102" s="32">
        <f t="shared" si="4"/>
        <v>21037.817764722146</v>
      </c>
      <c r="G102" s="32">
        <f t="shared" si="5"/>
        <v>2149.5767516331503</v>
      </c>
      <c r="H102" s="116">
        <f t="shared" si="6"/>
        <v>9.7869581761798319</v>
      </c>
    </row>
    <row r="103" spans="2:8" ht="15" x14ac:dyDescent="0.2">
      <c r="B103" s="115">
        <v>286041.9497</v>
      </c>
      <c r="C103" s="115">
        <v>21286.35</v>
      </c>
      <c r="D103" s="115">
        <v>2281.63</v>
      </c>
      <c r="E103" s="116">
        <f t="shared" si="7"/>
        <v>9.3294486836165369</v>
      </c>
      <c r="F103" s="32">
        <f t="shared" si="4"/>
        <v>20901.965128414187</v>
      </c>
      <c r="G103" s="32">
        <f t="shared" si="5"/>
        <v>2144.0135633001169</v>
      </c>
      <c r="H103" s="116">
        <f t="shared" si="6"/>
        <v>9.7489892257217736</v>
      </c>
    </row>
    <row r="104" spans="2:8" ht="15" x14ac:dyDescent="0.2">
      <c r="B104" s="115">
        <v>288261.13280000002</v>
      </c>
      <c r="C104" s="115">
        <v>20157.759999999998</v>
      </c>
      <c r="D104" s="115">
        <v>2122.52</v>
      </c>
      <c r="E104" s="116">
        <f t="shared" si="7"/>
        <v>9.4970883666584989</v>
      </c>
      <c r="F104" s="32">
        <f t="shared" si="4"/>
        <v>20786.322994446789</v>
      </c>
      <c r="G104" s="32">
        <f t="shared" si="5"/>
        <v>2139.2608801218553</v>
      </c>
      <c r="H104" s="116">
        <f t="shared" si="6"/>
        <v>9.7165909906522341</v>
      </c>
    </row>
    <row r="105" spans="2:8" ht="15" x14ac:dyDescent="0.2">
      <c r="B105" s="115">
        <v>290696.53619999997</v>
      </c>
      <c r="C105" s="115">
        <v>17206.669999999998</v>
      </c>
      <c r="D105" s="115">
        <v>1953.87</v>
      </c>
      <c r="E105" s="116">
        <f t="shared" si="7"/>
        <v>8.8064559054594209</v>
      </c>
      <c r="F105" s="32">
        <f t="shared" si="4"/>
        <v>20660.149783314744</v>
      </c>
      <c r="G105" s="32">
        <f t="shared" si="5"/>
        <v>2134.0572559349116</v>
      </c>
      <c r="H105" s="116">
        <f t="shared" si="6"/>
        <v>9.6811600184849382</v>
      </c>
    </row>
    <row r="106" spans="2:8" ht="15" x14ac:dyDescent="0.2">
      <c r="B106" s="115">
        <v>293837.25439999998</v>
      </c>
      <c r="C106" s="115">
        <v>18789.14</v>
      </c>
      <c r="D106" s="115">
        <v>1566.31</v>
      </c>
      <c r="E106" s="116">
        <f t="shared" si="7"/>
        <v>11.995799043612056</v>
      </c>
      <c r="F106" s="32">
        <f t="shared" si="4"/>
        <v>20498.565704933215</v>
      </c>
      <c r="G106" s="32">
        <f t="shared" si="5"/>
        <v>2127.3652977496386</v>
      </c>
      <c r="H106" s="116">
        <f t="shared" si="6"/>
        <v>9.6356585898138558</v>
      </c>
    </row>
    <row r="107" spans="2:8" ht="15" x14ac:dyDescent="0.2">
      <c r="B107" s="115">
        <v>296606.3847</v>
      </c>
      <c r="C107" s="115">
        <v>20254.259999999998</v>
      </c>
      <c r="D107" s="115">
        <v>1275.3</v>
      </c>
      <c r="E107" s="116">
        <f t="shared" si="7"/>
        <v>15.881957186544343</v>
      </c>
      <c r="F107" s="32">
        <f t="shared" si="4"/>
        <v>20357.147777062808</v>
      </c>
      <c r="G107" s="32">
        <f t="shared" si="5"/>
        <v>2121.4824949273943</v>
      </c>
      <c r="H107" s="116">
        <f t="shared" si="6"/>
        <v>9.5957180065063472</v>
      </c>
    </row>
    <row r="108" spans="2:8" ht="15" x14ac:dyDescent="0.2">
      <c r="B108" s="115">
        <v>299148.2035</v>
      </c>
      <c r="C108" s="115">
        <v>18864.87</v>
      </c>
      <c r="D108" s="115">
        <v>1835.78</v>
      </c>
      <c r="E108" s="116">
        <f t="shared" si="7"/>
        <v>10.276215014871063</v>
      </c>
      <c r="F108" s="32">
        <f t="shared" si="4"/>
        <v>20228.197469044368</v>
      </c>
      <c r="G108" s="32">
        <f t="shared" si="5"/>
        <v>2116.0969183174684</v>
      </c>
      <c r="H108" s="116">
        <f t="shared" si="6"/>
        <v>9.5592017992862193</v>
      </c>
    </row>
    <row r="109" spans="2:8" ht="15" x14ac:dyDescent="0.2">
      <c r="B109" s="115">
        <v>301496.27649999998</v>
      </c>
      <c r="C109" s="115">
        <v>13525.17</v>
      </c>
      <c r="D109" s="115">
        <v>1621.71</v>
      </c>
      <c r="E109" s="116">
        <f t="shared" si="7"/>
        <v>8.3400669663503333</v>
      </c>
      <c r="F109" s="32">
        <f t="shared" si="4"/>
        <v>20109.802099450771</v>
      </c>
      <c r="G109" s="32">
        <f t="shared" si="5"/>
        <v>2111.1339972089449</v>
      </c>
      <c r="H109" s="116">
        <f t="shared" si="6"/>
        <v>9.5255924664361551</v>
      </c>
    </row>
    <row r="110" spans="2:8" ht="15" x14ac:dyDescent="0.2">
      <c r="B110" s="115">
        <v>305139.98009999999</v>
      </c>
      <c r="C110" s="115">
        <v>15098.45</v>
      </c>
      <c r="D110" s="115">
        <v>3117.23</v>
      </c>
      <c r="E110" s="116">
        <f t="shared" si="7"/>
        <v>4.8435469952489871</v>
      </c>
      <c r="F110" s="32">
        <f t="shared" si="4"/>
        <v>19927.448517643254</v>
      </c>
      <c r="G110" s="32">
        <f t="shared" si="5"/>
        <v>2103.4556479727894</v>
      </c>
      <c r="H110" s="116">
        <f t="shared" si="6"/>
        <v>9.4736718298997094</v>
      </c>
    </row>
    <row r="111" spans="2:8" ht="15" x14ac:dyDescent="0.2">
      <c r="B111" s="115">
        <v>307880.73109999998</v>
      </c>
      <c r="C111" s="115">
        <v>17018.61</v>
      </c>
      <c r="D111" s="115">
        <v>2593.7800000000002</v>
      </c>
      <c r="E111" s="116">
        <f t="shared" si="7"/>
        <v>6.5613159173098721</v>
      </c>
      <c r="F111" s="32">
        <f t="shared" ref="F111:F170" si="8">$K$7*EXP(-B111/$K$8)</f>
        <v>19791.374794122974</v>
      </c>
      <c r="G111" s="32">
        <f t="shared" ref="G111:G170" si="9">$O$7*EXP(-B111/$O$8)</f>
        <v>2097.6984928702973</v>
      </c>
      <c r="H111" s="116">
        <f t="shared" si="6"/>
        <v>9.4348043159635786</v>
      </c>
    </row>
    <row r="112" spans="2:8" ht="15" x14ac:dyDescent="0.2">
      <c r="B112" s="115">
        <v>310462.04849999998</v>
      </c>
      <c r="C112" s="115">
        <v>10286.64</v>
      </c>
      <c r="D112" s="115">
        <v>2041.59</v>
      </c>
      <c r="E112" s="116">
        <f t="shared" si="7"/>
        <v>5.0385434881636373</v>
      </c>
      <c r="F112" s="32">
        <f t="shared" si="8"/>
        <v>19664.06646462822</v>
      </c>
      <c r="G112" s="32">
        <f t="shared" si="9"/>
        <v>2092.2906499330265</v>
      </c>
      <c r="H112" s="116">
        <f t="shared" si="6"/>
        <v>9.3983436121829733</v>
      </c>
    </row>
    <row r="113" spans="2:8" ht="15" x14ac:dyDescent="0.2">
      <c r="B113" s="115">
        <v>313824.0172</v>
      </c>
      <c r="C113" s="115">
        <v>20140.810000000001</v>
      </c>
      <c r="D113" s="115">
        <v>2707.41</v>
      </c>
      <c r="E113" s="116">
        <f t="shared" si="7"/>
        <v>7.4391429447331587</v>
      </c>
      <c r="F113" s="32">
        <f t="shared" si="8"/>
        <v>19499.484144345206</v>
      </c>
      <c r="G113" s="32">
        <f t="shared" si="9"/>
        <v>2085.2682454231508</v>
      </c>
      <c r="H113" s="116">
        <f t="shared" si="6"/>
        <v>9.3510675123661589</v>
      </c>
    </row>
    <row r="114" spans="2:8" ht="15" x14ac:dyDescent="0.2">
      <c r="B114" s="115">
        <v>316369.30160000001</v>
      </c>
      <c r="C114" s="115">
        <v>19931.29</v>
      </c>
      <c r="D114" s="115">
        <v>2380.52</v>
      </c>
      <c r="E114" s="116">
        <f t="shared" si="7"/>
        <v>8.3726622754692261</v>
      </c>
      <c r="F114" s="32">
        <f t="shared" si="8"/>
        <v>19375.798747820976</v>
      </c>
      <c r="G114" s="32">
        <f t="shared" si="9"/>
        <v>2079.967393637723</v>
      </c>
      <c r="H114" s="116">
        <f t="shared" si="6"/>
        <v>9.315433889535166</v>
      </c>
    </row>
    <row r="115" spans="2:8" ht="15" x14ac:dyDescent="0.2">
      <c r="B115" s="115">
        <v>318837.68609999999</v>
      </c>
      <c r="C115" s="115">
        <v>20037.509999999998</v>
      </c>
      <c r="D115" s="115">
        <v>2265.7600000000002</v>
      </c>
      <c r="E115" s="116">
        <f t="shared" si="7"/>
        <v>8.8436153873314023</v>
      </c>
      <c r="F115" s="32">
        <f t="shared" si="8"/>
        <v>19256.599609458244</v>
      </c>
      <c r="G115" s="32">
        <f t="shared" si="9"/>
        <v>2074.8395656918933</v>
      </c>
      <c r="H115" s="116">
        <f t="shared" si="6"/>
        <v>9.2810065548546543</v>
      </c>
    </row>
    <row r="116" spans="2:8" ht="15" x14ac:dyDescent="0.2">
      <c r="B116" s="115">
        <v>320727.02409999998</v>
      </c>
      <c r="C116" s="115">
        <v>24506.71</v>
      </c>
      <c r="D116" s="115">
        <v>1925.27</v>
      </c>
      <c r="E116" s="116">
        <f t="shared" si="7"/>
        <v>12.728973079100593</v>
      </c>
      <c r="F116" s="32">
        <f t="shared" si="8"/>
        <v>19165.85851542497</v>
      </c>
      <c r="G116" s="32">
        <f t="shared" si="9"/>
        <v>2070.923193297112</v>
      </c>
      <c r="H116" s="116">
        <f t="shared" si="6"/>
        <v>9.2547413527737117</v>
      </c>
    </row>
    <row r="117" spans="2:8" ht="15" x14ac:dyDescent="0.2">
      <c r="B117" s="115">
        <v>322793.83659999998</v>
      </c>
      <c r="C117" s="115">
        <v>20939.25</v>
      </c>
      <c r="D117" s="115">
        <v>2570.89</v>
      </c>
      <c r="E117" s="116">
        <f t="shared" si="7"/>
        <v>8.1447475387900692</v>
      </c>
      <c r="F117" s="32">
        <f t="shared" si="8"/>
        <v>19067.083332531027</v>
      </c>
      <c r="G117" s="32">
        <f t="shared" si="9"/>
        <v>2066.6474035046399</v>
      </c>
      <c r="H117" s="116">
        <f t="shared" si="6"/>
        <v>9.2260940594882754</v>
      </c>
    </row>
    <row r="118" spans="2:8" ht="15" x14ac:dyDescent="0.2">
      <c r="B118" s="115">
        <v>326521.1471</v>
      </c>
      <c r="C118" s="115">
        <v>17100.98</v>
      </c>
      <c r="D118" s="115">
        <v>3106.98</v>
      </c>
      <c r="E118" s="116">
        <f t="shared" si="7"/>
        <v>5.5040521664124</v>
      </c>
      <c r="F118" s="32">
        <f t="shared" si="8"/>
        <v>18890.236217530932</v>
      </c>
      <c r="G118" s="32">
        <f t="shared" si="9"/>
        <v>2058.9587049227252</v>
      </c>
      <c r="H118" s="116">
        <f t="shared" si="6"/>
        <v>9.1746552140004685</v>
      </c>
    </row>
    <row r="119" spans="2:8" ht="15" x14ac:dyDescent="0.2">
      <c r="B119" s="115">
        <v>329471.07819999999</v>
      </c>
      <c r="C119" s="115">
        <v>16829.7</v>
      </c>
      <c r="D119" s="115">
        <v>3283.12</v>
      </c>
      <c r="E119" s="116">
        <f t="shared" si="7"/>
        <v>5.1261300226613713</v>
      </c>
      <c r="F119" s="32">
        <f t="shared" si="8"/>
        <v>18751.436420654034</v>
      </c>
      <c r="G119" s="32">
        <f t="shared" si="9"/>
        <v>2052.8938684284176</v>
      </c>
      <c r="H119" s="116">
        <f t="shared" si="6"/>
        <v>9.1341479990921801</v>
      </c>
    </row>
    <row r="120" spans="2:8" ht="15" x14ac:dyDescent="0.2">
      <c r="B120" s="115">
        <v>332068.38089999999</v>
      </c>
      <c r="C120" s="115">
        <v>17559.169999999998</v>
      </c>
      <c r="D120" s="115">
        <v>2667.33</v>
      </c>
      <c r="E120" s="116">
        <f t="shared" si="7"/>
        <v>6.5830512160100172</v>
      </c>
      <c r="F120" s="32">
        <f t="shared" si="8"/>
        <v>18630.07297795422</v>
      </c>
      <c r="G120" s="32">
        <f t="shared" si="9"/>
        <v>2047.5688000419511</v>
      </c>
      <c r="H120" s="116">
        <f t="shared" si="6"/>
        <v>9.0986310094061409</v>
      </c>
    </row>
    <row r="121" spans="2:8" ht="15" x14ac:dyDescent="0.2">
      <c r="B121" s="115">
        <v>335064.71769999998</v>
      </c>
      <c r="C121" s="115">
        <v>19579.78</v>
      </c>
      <c r="D121" s="115">
        <v>3089.31</v>
      </c>
      <c r="E121" s="116">
        <f t="shared" si="7"/>
        <v>6.3379136441470747</v>
      </c>
      <c r="F121" s="32">
        <f t="shared" si="8"/>
        <v>18491.039434111219</v>
      </c>
      <c r="G121" s="32">
        <f t="shared" si="9"/>
        <v>2041.4427766937549</v>
      </c>
      <c r="H121" s="116">
        <f t="shared" si="6"/>
        <v>9.0578289262942846</v>
      </c>
    </row>
    <row r="122" spans="2:8" ht="15" x14ac:dyDescent="0.2">
      <c r="B122" s="115">
        <v>341638.7904</v>
      </c>
      <c r="C122" s="115">
        <v>20948.38</v>
      </c>
      <c r="D122" s="115">
        <v>3592.99</v>
      </c>
      <c r="E122" s="116">
        <f t="shared" si="7"/>
        <v>5.8303474265166342</v>
      </c>
      <c r="F122" s="32">
        <f t="shared" si="8"/>
        <v>18189.619570198422</v>
      </c>
      <c r="G122" s="32">
        <f t="shared" si="9"/>
        <v>2028.0662009338259</v>
      </c>
      <c r="H122" s="116">
        <f t="shared" si="6"/>
        <v>8.968947641759911</v>
      </c>
    </row>
    <row r="123" spans="2:8" ht="15" x14ac:dyDescent="0.2">
      <c r="B123" s="115">
        <v>345461.93320000003</v>
      </c>
      <c r="C123" s="115">
        <v>26241.47</v>
      </c>
      <c r="D123" s="115">
        <v>2285.85</v>
      </c>
      <c r="E123" s="116">
        <f t="shared" si="7"/>
        <v>11.479961502285803</v>
      </c>
      <c r="F123" s="32">
        <f t="shared" si="8"/>
        <v>18016.59398157199</v>
      </c>
      <c r="G123" s="32">
        <f t="shared" si="9"/>
        <v>2020.3274169041324</v>
      </c>
      <c r="H123" s="116">
        <f t="shared" si="6"/>
        <v>8.9176604894962459</v>
      </c>
    </row>
    <row r="124" spans="2:8" ht="15" x14ac:dyDescent="0.2">
      <c r="B124" s="115">
        <v>349565.40840000001</v>
      </c>
      <c r="C124" s="115">
        <v>23190.69</v>
      </c>
      <c r="D124" s="115">
        <v>1643.48</v>
      </c>
      <c r="E124" s="116">
        <f t="shared" si="7"/>
        <v>14.110722369605957</v>
      </c>
      <c r="F124" s="32">
        <f t="shared" si="8"/>
        <v>17832.712170806193</v>
      </c>
      <c r="G124" s="32">
        <f t="shared" si="9"/>
        <v>2012.054039861019</v>
      </c>
      <c r="H124" s="116">
        <f t="shared" si="6"/>
        <v>8.86293897555454</v>
      </c>
    </row>
    <row r="125" spans="2:8" ht="15" x14ac:dyDescent="0.2">
      <c r="B125" s="115">
        <v>356456.8847</v>
      </c>
      <c r="C125" s="115">
        <v>15933.3</v>
      </c>
      <c r="D125" s="115">
        <v>2774.26</v>
      </c>
      <c r="E125" s="116">
        <f t="shared" si="7"/>
        <v>5.7432612660673472</v>
      </c>
      <c r="F125" s="32">
        <f t="shared" si="8"/>
        <v>17528.109375770709</v>
      </c>
      <c r="G125" s="32">
        <f t="shared" si="9"/>
        <v>1998.2356862481188</v>
      </c>
      <c r="H125" s="116">
        <f t="shared" si="6"/>
        <v>8.7717927852051503</v>
      </c>
    </row>
    <row r="126" spans="2:8" ht="15" x14ac:dyDescent="0.2">
      <c r="B126" s="115">
        <v>362496.69829999999</v>
      </c>
      <c r="C126" s="115">
        <v>19881.73</v>
      </c>
      <c r="D126" s="115">
        <v>1933.6</v>
      </c>
      <c r="E126" s="116">
        <f t="shared" si="7"/>
        <v>10.282235208936699</v>
      </c>
      <c r="F126" s="32">
        <f t="shared" si="8"/>
        <v>17265.431241779595</v>
      </c>
      <c r="G126" s="32">
        <f t="shared" si="9"/>
        <v>1986.2030890747574</v>
      </c>
      <c r="H126" s="116">
        <f t="shared" si="6"/>
        <v>8.6926816984372106</v>
      </c>
    </row>
    <row r="127" spans="2:8" ht="15" x14ac:dyDescent="0.2">
      <c r="B127" s="115">
        <v>366356.95209999999</v>
      </c>
      <c r="C127" s="115">
        <v>16883.240000000002</v>
      </c>
      <c r="D127" s="115">
        <v>2609.0300000000002</v>
      </c>
      <c r="E127" s="116">
        <f t="shared" si="7"/>
        <v>6.4710792900043312</v>
      </c>
      <c r="F127" s="32">
        <f t="shared" si="8"/>
        <v>17099.610300998535</v>
      </c>
      <c r="G127" s="32">
        <f t="shared" si="9"/>
        <v>1978.550620790279</v>
      </c>
      <c r="H127" s="116">
        <f t="shared" si="6"/>
        <v>8.6424932075624898</v>
      </c>
    </row>
    <row r="128" spans="2:8" ht="15" x14ac:dyDescent="0.2">
      <c r="B128" s="115">
        <v>369297.64449999999</v>
      </c>
      <c r="C128" s="115">
        <v>18140.55</v>
      </c>
      <c r="D128" s="115">
        <v>2164.96</v>
      </c>
      <c r="E128" s="116">
        <f t="shared" si="7"/>
        <v>8.3791617397088167</v>
      </c>
      <c r="F128" s="32">
        <f t="shared" si="8"/>
        <v>16974.359534958905</v>
      </c>
      <c r="G128" s="32">
        <f t="shared" si="9"/>
        <v>1972.7408585652586</v>
      </c>
      <c r="H128" s="116">
        <f t="shared" si="6"/>
        <v>8.6044547925590553</v>
      </c>
    </row>
    <row r="129" spans="2:8" ht="15" x14ac:dyDescent="0.2">
      <c r="B129" s="115">
        <v>371804.6974</v>
      </c>
      <c r="C129" s="115">
        <v>22277.22</v>
      </c>
      <c r="D129" s="115">
        <v>1398.9</v>
      </c>
      <c r="E129" s="116">
        <f t="shared" si="7"/>
        <v>15.924812352562729</v>
      </c>
      <c r="F129" s="32">
        <f t="shared" si="8"/>
        <v>16868.303199953214</v>
      </c>
      <c r="G129" s="32">
        <f t="shared" si="9"/>
        <v>1967.8012873452494</v>
      </c>
      <c r="H129" s="116">
        <f t="shared" si="6"/>
        <v>8.5721578232678954</v>
      </c>
    </row>
    <row r="130" spans="2:8" ht="15" x14ac:dyDescent="0.2">
      <c r="B130" s="115">
        <v>375529.23060000001</v>
      </c>
      <c r="C130" s="115">
        <v>16587.07</v>
      </c>
      <c r="D130" s="115">
        <v>1452.93</v>
      </c>
      <c r="E130" s="116">
        <f t="shared" si="7"/>
        <v>11.416289841905666</v>
      </c>
      <c r="F130" s="32">
        <f t="shared" si="8"/>
        <v>16711.965796075539</v>
      </c>
      <c r="G130" s="32">
        <f t="shared" si="9"/>
        <v>1960.4857780050525</v>
      </c>
      <c r="H130" s="116">
        <f t="shared" si="6"/>
        <v>8.52440042338959</v>
      </c>
    </row>
    <row r="131" spans="2:8" ht="15" x14ac:dyDescent="0.2">
      <c r="B131" s="115">
        <v>378665.0638</v>
      </c>
      <c r="C131" s="115">
        <v>17042.669999999998</v>
      </c>
      <c r="D131" s="115">
        <v>1355.14</v>
      </c>
      <c r="E131" s="116">
        <f t="shared" si="7"/>
        <v>12.576316838112666</v>
      </c>
      <c r="F131" s="32">
        <f t="shared" si="8"/>
        <v>16581.463164609679</v>
      </c>
      <c r="G131" s="32">
        <f t="shared" si="9"/>
        <v>1954.3476507158391</v>
      </c>
      <c r="H131" s="116">
        <f t="shared" si="6"/>
        <v>8.4843979312156748</v>
      </c>
    </row>
    <row r="132" spans="2:8" ht="15" x14ac:dyDescent="0.2">
      <c r="B132" s="115">
        <v>381537.18689999997</v>
      </c>
      <c r="C132" s="115">
        <v>16307.58</v>
      </c>
      <c r="D132" s="115">
        <v>1648.68</v>
      </c>
      <c r="E132" s="116">
        <f t="shared" si="7"/>
        <v>9.8912948540650696</v>
      </c>
      <c r="F132" s="32">
        <f t="shared" si="8"/>
        <v>16462.829578667861</v>
      </c>
      <c r="G132" s="32">
        <f t="shared" si="9"/>
        <v>1948.7425767670336</v>
      </c>
      <c r="H132" s="116">
        <f t="shared" si="6"/>
        <v>8.4479242024771253</v>
      </c>
    </row>
    <row r="133" spans="2:8" ht="15" x14ac:dyDescent="0.2">
      <c r="B133" s="115">
        <v>384207.82319999998</v>
      </c>
      <c r="C133" s="115">
        <v>15709.02</v>
      </c>
      <c r="D133" s="115">
        <v>1295.54</v>
      </c>
      <c r="E133" s="116">
        <f t="shared" si="7"/>
        <v>12.125461197647313</v>
      </c>
      <c r="F133" s="32">
        <f t="shared" si="8"/>
        <v>16353.280118387998</v>
      </c>
      <c r="G133" s="32">
        <f t="shared" si="9"/>
        <v>1943.5451374263894</v>
      </c>
      <c r="H133" s="116">
        <f t="shared" si="6"/>
        <v>8.4141498972556636</v>
      </c>
    </row>
    <row r="134" spans="2:8" ht="15" x14ac:dyDescent="0.2">
      <c r="B134" s="115">
        <v>387957.58419999998</v>
      </c>
      <c r="C134" s="115">
        <v>15868.39</v>
      </c>
      <c r="D134" s="115">
        <v>1973.97</v>
      </c>
      <c r="E134" s="116">
        <f t="shared" si="7"/>
        <v>8.0388202454951188</v>
      </c>
      <c r="F134" s="32">
        <f t="shared" si="8"/>
        <v>16200.69420666764</v>
      </c>
      <c r="G134" s="32">
        <f t="shared" si="9"/>
        <v>1936.2709544155532</v>
      </c>
      <c r="H134" s="116">
        <f t="shared" ref="H134:H170" si="10">F134/G134</f>
        <v>8.3669561688785858</v>
      </c>
    </row>
    <row r="135" spans="2:8" ht="15" x14ac:dyDescent="0.2">
      <c r="B135" s="115">
        <v>391890.52250000002</v>
      </c>
      <c r="C135" s="115">
        <v>8320.7199999999993</v>
      </c>
      <c r="D135" s="115">
        <v>1922.31</v>
      </c>
      <c r="E135" s="116">
        <f t="shared" ref="E135:E170" si="11">C135/D135</f>
        <v>4.3285006060416888</v>
      </c>
      <c r="F135" s="32">
        <f t="shared" si="8"/>
        <v>16042.183920802177</v>
      </c>
      <c r="G135" s="32">
        <f t="shared" si="9"/>
        <v>1928.6706757300803</v>
      </c>
      <c r="H135" s="116">
        <f t="shared" si="10"/>
        <v>8.3177413970529503</v>
      </c>
    </row>
    <row r="136" spans="2:8" ht="15" x14ac:dyDescent="0.2">
      <c r="B136" s="115">
        <v>395886.87449999998</v>
      </c>
      <c r="C136" s="115">
        <v>13748.68</v>
      </c>
      <c r="D136" s="115">
        <v>2851.36</v>
      </c>
      <c r="E136" s="116">
        <f t="shared" si="11"/>
        <v>4.8217973177711686</v>
      </c>
      <c r="F136" s="32">
        <f t="shared" si="8"/>
        <v>15882.706373385385</v>
      </c>
      <c r="G136" s="32">
        <f t="shared" si="9"/>
        <v>1920.9784095570906</v>
      </c>
      <c r="H136" s="116">
        <f t="shared" si="10"/>
        <v>8.2680296115599621</v>
      </c>
    </row>
    <row r="137" spans="2:8" ht="15" x14ac:dyDescent="0.2">
      <c r="B137" s="115">
        <v>399198.5367</v>
      </c>
      <c r="C137" s="115">
        <v>18042.16</v>
      </c>
      <c r="D137" s="115">
        <v>2100.61</v>
      </c>
      <c r="E137" s="116">
        <f t="shared" si="11"/>
        <v>8.5890098590409441</v>
      </c>
      <c r="F137" s="32">
        <f t="shared" si="8"/>
        <v>15751.753813865684</v>
      </c>
      <c r="G137" s="32">
        <f t="shared" si="9"/>
        <v>1914.6273001400766</v>
      </c>
      <c r="H137" s="116">
        <f t="shared" si="10"/>
        <v>8.2270600720637717</v>
      </c>
    </row>
    <row r="138" spans="2:8" ht="15" x14ac:dyDescent="0.2">
      <c r="B138" s="115">
        <v>402579.48920000001</v>
      </c>
      <c r="C138" s="115">
        <v>14941.71</v>
      </c>
      <c r="D138" s="115">
        <v>1644.75</v>
      </c>
      <c r="E138" s="116">
        <f t="shared" si="11"/>
        <v>9.0844870041039663</v>
      </c>
      <c r="F138" s="32">
        <f t="shared" si="8"/>
        <v>15619.175077601858</v>
      </c>
      <c r="G138" s="32">
        <f t="shared" si="9"/>
        <v>1908.164966760022</v>
      </c>
      <c r="H138" s="116">
        <f t="shared" si="10"/>
        <v>8.185442741946213</v>
      </c>
    </row>
    <row r="139" spans="2:8" ht="15" x14ac:dyDescent="0.2">
      <c r="B139" s="115">
        <v>406603.4608</v>
      </c>
      <c r="C139" s="115">
        <v>17600.580000000002</v>
      </c>
      <c r="D139" s="115">
        <v>1498.93</v>
      </c>
      <c r="E139" s="116">
        <f t="shared" si="11"/>
        <v>11.742096028500331</v>
      </c>
      <c r="F139" s="32">
        <f t="shared" si="8"/>
        <v>15462.834988872997</v>
      </c>
      <c r="G139" s="32">
        <f t="shared" si="9"/>
        <v>1900.5019932596576</v>
      </c>
      <c r="H139" s="116">
        <f t="shared" si="10"/>
        <v>8.1361845679266143</v>
      </c>
    </row>
    <row r="140" spans="2:8" ht="15" x14ac:dyDescent="0.2">
      <c r="B140" s="115">
        <v>413612.39039999997</v>
      </c>
      <c r="C140" s="115">
        <v>15187.31</v>
      </c>
      <c r="D140" s="115">
        <v>998.03</v>
      </c>
      <c r="E140" s="116">
        <f t="shared" si="11"/>
        <v>15.217288057473223</v>
      </c>
      <c r="F140" s="32">
        <f t="shared" si="8"/>
        <v>15194.250171309204</v>
      </c>
      <c r="G140" s="32">
        <f t="shared" si="9"/>
        <v>1887.2280808830619</v>
      </c>
      <c r="H140" s="116">
        <f t="shared" si="10"/>
        <v>8.0510937311825028</v>
      </c>
    </row>
    <row r="141" spans="2:8" ht="15" x14ac:dyDescent="0.2">
      <c r="B141" s="115">
        <v>418781.99849999999</v>
      </c>
      <c r="C141" s="115">
        <v>33962.21</v>
      </c>
      <c r="D141" s="115">
        <v>4843.1099999999997</v>
      </c>
      <c r="E141" s="116">
        <f t="shared" si="11"/>
        <v>7.0124795843992809</v>
      </c>
      <c r="F141" s="32">
        <f t="shared" si="8"/>
        <v>14999.142875461146</v>
      </c>
      <c r="G141" s="32">
        <f t="shared" si="9"/>
        <v>1877.4970258517744</v>
      </c>
      <c r="H141" s="116">
        <f t="shared" si="10"/>
        <v>7.988903667453962</v>
      </c>
    </row>
    <row r="142" spans="2:8" ht="15" x14ac:dyDescent="0.2">
      <c r="B142" s="115">
        <v>424103.5025</v>
      </c>
      <c r="C142" s="115">
        <v>7240.03</v>
      </c>
      <c r="D142" s="115">
        <v>2241.62</v>
      </c>
      <c r="E142" s="116">
        <f t="shared" si="11"/>
        <v>3.2298203977480573</v>
      </c>
      <c r="F142" s="32">
        <f t="shared" si="8"/>
        <v>14800.919361094568</v>
      </c>
      <c r="G142" s="32">
        <f t="shared" si="9"/>
        <v>1867.5324546864254</v>
      </c>
      <c r="H142" s="116">
        <f t="shared" si="10"/>
        <v>7.9253880295107209</v>
      </c>
    </row>
    <row r="143" spans="2:8" ht="15" x14ac:dyDescent="0.2">
      <c r="B143" s="115">
        <v>428717.40019999997</v>
      </c>
      <c r="C143" s="115">
        <v>13439.11</v>
      </c>
      <c r="D143" s="115">
        <v>3004.07</v>
      </c>
      <c r="E143" s="116">
        <f t="shared" si="11"/>
        <v>4.4736341030668392</v>
      </c>
      <c r="F143" s="32">
        <f t="shared" si="8"/>
        <v>14631.175400224371</v>
      </c>
      <c r="G143" s="32">
        <f t="shared" si="9"/>
        <v>1858.9356985165098</v>
      </c>
      <c r="H143" s="116">
        <f t="shared" si="10"/>
        <v>7.8707270035754959</v>
      </c>
    </row>
    <row r="144" spans="2:8" ht="15" x14ac:dyDescent="0.2">
      <c r="B144" s="115">
        <v>433064.15370000002</v>
      </c>
      <c r="C144" s="115">
        <v>14727.57</v>
      </c>
      <c r="D144" s="115">
        <v>3286.05</v>
      </c>
      <c r="E144" s="116">
        <f t="shared" si="11"/>
        <v>4.4818459853015016</v>
      </c>
      <c r="F144" s="32">
        <f t="shared" si="8"/>
        <v>14473.040888861466</v>
      </c>
      <c r="G144" s="32">
        <f t="shared" si="9"/>
        <v>1850.8728994577741</v>
      </c>
      <c r="H144" s="116">
        <f t="shared" si="10"/>
        <v>7.8195757758954931</v>
      </c>
    </row>
    <row r="145" spans="2:8" ht="15" x14ac:dyDescent="0.2">
      <c r="B145" s="115">
        <v>439606.43579999998</v>
      </c>
      <c r="C145" s="115">
        <v>17400.29</v>
      </c>
      <c r="D145" s="115">
        <v>1947.73</v>
      </c>
      <c r="E145" s="116">
        <f t="shared" si="11"/>
        <v>8.9336252971407752</v>
      </c>
      <c r="F145" s="32">
        <f t="shared" si="8"/>
        <v>14238.249422072771</v>
      </c>
      <c r="G145" s="32">
        <f t="shared" si="9"/>
        <v>1838.8034906060116</v>
      </c>
      <c r="H145" s="116">
        <f t="shared" si="10"/>
        <v>7.7432142666752792</v>
      </c>
    </row>
    <row r="146" spans="2:8" ht="15" x14ac:dyDescent="0.2">
      <c r="B146" s="115">
        <v>444468.50109999999</v>
      </c>
      <c r="C146" s="115">
        <v>16069.47</v>
      </c>
      <c r="D146" s="115">
        <v>1270.4000000000001</v>
      </c>
      <c r="E146" s="116">
        <f t="shared" si="11"/>
        <v>12.649142002518889</v>
      </c>
      <c r="F146" s="32">
        <f t="shared" si="8"/>
        <v>14066.228763517196</v>
      </c>
      <c r="G146" s="32">
        <f t="shared" si="9"/>
        <v>1829.8848071410766</v>
      </c>
      <c r="H146" s="116">
        <f t="shared" si="10"/>
        <v>7.6869476748613428</v>
      </c>
    </row>
    <row r="147" spans="2:8" ht="15" x14ac:dyDescent="0.2">
      <c r="B147" s="115">
        <v>449322.59850000002</v>
      </c>
      <c r="C147" s="115">
        <v>13469.9</v>
      </c>
      <c r="D147" s="115">
        <v>902.03</v>
      </c>
      <c r="E147" s="116">
        <f t="shared" si="11"/>
        <v>14.932873629480172</v>
      </c>
      <c r="F147" s="32">
        <f t="shared" si="8"/>
        <v>13896.563200935534</v>
      </c>
      <c r="G147" s="32">
        <f t="shared" si="9"/>
        <v>1821.0238913292301</v>
      </c>
      <c r="H147" s="116">
        <f t="shared" si="10"/>
        <v>7.6311811542417152</v>
      </c>
    </row>
    <row r="148" spans="2:8" ht="15" x14ac:dyDescent="0.2">
      <c r="B148" s="115">
        <v>455590.23060000001</v>
      </c>
      <c r="C148" s="115">
        <v>15815.34</v>
      </c>
      <c r="D148" s="115">
        <v>1248.1400000000001</v>
      </c>
      <c r="E148" s="116">
        <f t="shared" si="11"/>
        <v>12.671126636435014</v>
      </c>
      <c r="F148" s="32">
        <f t="shared" si="8"/>
        <v>13680.5139041772</v>
      </c>
      <c r="G148" s="32">
        <f t="shared" si="9"/>
        <v>1809.6460767573878</v>
      </c>
      <c r="H148" s="116">
        <f t="shared" si="10"/>
        <v>7.5597731953701199</v>
      </c>
    </row>
    <row r="149" spans="2:8" ht="15" x14ac:dyDescent="0.2">
      <c r="B149" s="115">
        <v>462837.61139999999</v>
      </c>
      <c r="C149" s="115">
        <v>10726.81</v>
      </c>
      <c r="D149" s="115">
        <v>1028.78</v>
      </c>
      <c r="E149" s="116">
        <f t="shared" si="11"/>
        <v>10.426728746670813</v>
      </c>
      <c r="F149" s="32">
        <f t="shared" si="8"/>
        <v>13434.876177110571</v>
      </c>
      <c r="G149" s="32">
        <f t="shared" si="9"/>
        <v>1796.5782933254861</v>
      </c>
      <c r="H149" s="116">
        <f t="shared" si="10"/>
        <v>7.4780354560793825</v>
      </c>
    </row>
    <row r="150" spans="2:8" ht="15" x14ac:dyDescent="0.2">
      <c r="B150" s="115">
        <v>469363.76390000002</v>
      </c>
      <c r="C150" s="115">
        <v>9156.18</v>
      </c>
      <c r="D150" s="115">
        <v>1308.3800000000001</v>
      </c>
      <c r="E150" s="116">
        <f t="shared" si="11"/>
        <v>6.9981045262079817</v>
      </c>
      <c r="F150" s="32">
        <f t="shared" si="8"/>
        <v>13217.459491149662</v>
      </c>
      <c r="G150" s="32">
        <f t="shared" si="9"/>
        <v>1784.8917250466473</v>
      </c>
      <c r="H150" s="116">
        <f t="shared" si="10"/>
        <v>7.4051883964021572</v>
      </c>
    </row>
    <row r="151" spans="2:8" ht="15" x14ac:dyDescent="0.2">
      <c r="B151" s="115">
        <v>475321.09499999997</v>
      </c>
      <c r="C151" s="115">
        <v>13731.03</v>
      </c>
      <c r="D151" s="115">
        <v>1863.79</v>
      </c>
      <c r="E151" s="116">
        <f t="shared" si="11"/>
        <v>7.3672624061723697</v>
      </c>
      <c r="F151" s="32">
        <f t="shared" si="8"/>
        <v>13022.066174963678</v>
      </c>
      <c r="G151" s="32">
        <f t="shared" si="9"/>
        <v>1774.2901439811646</v>
      </c>
      <c r="H151" s="116">
        <f t="shared" si="10"/>
        <v>7.3393104386775629</v>
      </c>
    </row>
    <row r="152" spans="2:8" ht="15" x14ac:dyDescent="0.2">
      <c r="B152" s="115">
        <v>481576.48560000001</v>
      </c>
      <c r="C152" s="115">
        <v>18467.88</v>
      </c>
      <c r="D152" s="115">
        <v>2029.11</v>
      </c>
      <c r="E152" s="116">
        <f t="shared" si="11"/>
        <v>9.1014681313482271</v>
      </c>
      <c r="F152" s="32">
        <f t="shared" si="8"/>
        <v>12820.004981739088</v>
      </c>
      <c r="G152" s="32">
        <f t="shared" si="9"/>
        <v>1763.2259077310753</v>
      </c>
      <c r="H152" s="116">
        <f t="shared" si="10"/>
        <v>7.2707671351289926</v>
      </c>
    </row>
    <row r="153" spans="2:8" ht="15" x14ac:dyDescent="0.2">
      <c r="B153" s="115">
        <v>488271.29109999997</v>
      </c>
      <c r="C153" s="115">
        <v>18554.810000000001</v>
      </c>
      <c r="D153" s="115">
        <v>1398.34</v>
      </c>
      <c r="E153" s="116">
        <f t="shared" si="11"/>
        <v>13.269169157715579</v>
      </c>
      <c r="F153" s="32">
        <f t="shared" si="8"/>
        <v>12607.222024897444</v>
      </c>
      <c r="G153" s="32">
        <f t="shared" si="9"/>
        <v>1751.4608794570133</v>
      </c>
      <c r="H153" s="116">
        <f t="shared" si="10"/>
        <v>7.1981179669887494</v>
      </c>
    </row>
    <row r="154" spans="2:8" ht="15" x14ac:dyDescent="0.2">
      <c r="B154" s="115">
        <v>492610.54379999998</v>
      </c>
      <c r="C154" s="115">
        <v>9601.06</v>
      </c>
      <c r="D154" s="115">
        <v>1140.3</v>
      </c>
      <c r="E154" s="116">
        <f t="shared" si="11"/>
        <v>8.4197667280540216</v>
      </c>
      <c r="F154" s="32">
        <f t="shared" si="8"/>
        <v>12471.196365485128</v>
      </c>
      <c r="G154" s="32">
        <f t="shared" si="9"/>
        <v>1743.8773135107044</v>
      </c>
      <c r="H154" s="116">
        <f t="shared" si="10"/>
        <v>7.1514184334324593</v>
      </c>
    </row>
    <row r="155" spans="2:8" ht="15" x14ac:dyDescent="0.2">
      <c r="B155" s="115">
        <v>496060.728</v>
      </c>
      <c r="C155" s="115">
        <v>9434.67</v>
      </c>
      <c r="D155" s="115">
        <v>1299.0899999999999</v>
      </c>
      <c r="E155" s="116">
        <f t="shared" si="11"/>
        <v>7.2625222270974303</v>
      </c>
      <c r="F155" s="32">
        <f t="shared" si="8"/>
        <v>12364.089142458817</v>
      </c>
      <c r="G155" s="32">
        <f t="shared" si="9"/>
        <v>1737.8709829883894</v>
      </c>
      <c r="H155" s="116">
        <f t="shared" si="10"/>
        <v>7.1145034720574651</v>
      </c>
    </row>
    <row r="156" spans="2:8" ht="15" x14ac:dyDescent="0.2">
      <c r="B156" s="115">
        <v>498475.90460000001</v>
      </c>
      <c r="C156" s="115">
        <v>13687.62</v>
      </c>
      <c r="D156" s="115">
        <v>1511.94</v>
      </c>
      <c r="E156" s="116">
        <f t="shared" si="11"/>
        <v>9.0530179769038455</v>
      </c>
      <c r="F156" s="32">
        <f t="shared" si="8"/>
        <v>12289.660419771513</v>
      </c>
      <c r="G156" s="32">
        <f t="shared" si="9"/>
        <v>1733.6787821469302</v>
      </c>
      <c r="H156" s="116">
        <f t="shared" si="10"/>
        <v>7.0887759291559229</v>
      </c>
    </row>
    <row r="157" spans="2:8" ht="15" x14ac:dyDescent="0.2">
      <c r="B157" s="115">
        <v>503371.27740000002</v>
      </c>
      <c r="C157" s="115">
        <v>8954.0400000000009</v>
      </c>
      <c r="D157" s="115">
        <v>1844.92</v>
      </c>
      <c r="E157" s="116">
        <f t="shared" si="11"/>
        <v>4.8533486546842139</v>
      </c>
      <c r="F157" s="32">
        <f t="shared" si="8"/>
        <v>12140.170871123282</v>
      </c>
      <c r="G157" s="32">
        <f t="shared" si="9"/>
        <v>1725.2125178604233</v>
      </c>
      <c r="H157" s="116">
        <f t="shared" si="10"/>
        <v>7.0369132761564339</v>
      </c>
    </row>
    <row r="158" spans="2:8" ht="15" x14ac:dyDescent="0.2">
      <c r="B158" s="115">
        <v>509490.39559999999</v>
      </c>
      <c r="C158" s="115">
        <v>8445.69</v>
      </c>
      <c r="D158" s="115">
        <v>2969.11</v>
      </c>
      <c r="E158" s="116">
        <f t="shared" si="11"/>
        <v>2.8445190646355307</v>
      </c>
      <c r="F158" s="32">
        <f t="shared" si="8"/>
        <v>11955.866340581382</v>
      </c>
      <c r="G158" s="32">
        <f t="shared" si="9"/>
        <v>1714.6879718537505</v>
      </c>
      <c r="H158" s="116">
        <f t="shared" si="10"/>
        <v>6.9726192385054677</v>
      </c>
    </row>
    <row r="159" spans="2:8" ht="15" x14ac:dyDescent="0.2">
      <c r="B159" s="115">
        <v>514679.16930000001</v>
      </c>
      <c r="C159" s="115">
        <v>7861.9</v>
      </c>
      <c r="D159" s="115">
        <v>1806.21</v>
      </c>
      <c r="E159" s="116">
        <f t="shared" si="11"/>
        <v>4.3527053886314437</v>
      </c>
      <c r="F159" s="32">
        <f t="shared" si="8"/>
        <v>11801.777206291566</v>
      </c>
      <c r="G159" s="32">
        <f t="shared" si="9"/>
        <v>1705.8138867214786</v>
      </c>
      <c r="H159" s="116">
        <f t="shared" si="10"/>
        <v>6.9185608688965567</v>
      </c>
    </row>
    <row r="160" spans="2:8" ht="15" x14ac:dyDescent="0.2">
      <c r="B160" s="115">
        <v>520944.35499999998</v>
      </c>
      <c r="C160" s="115">
        <v>8618.77</v>
      </c>
      <c r="D160" s="115">
        <v>1802.24</v>
      </c>
      <c r="E160" s="116">
        <f t="shared" si="11"/>
        <v>4.7822543057528408</v>
      </c>
      <c r="F160" s="32">
        <f t="shared" si="8"/>
        <v>11618.366518981782</v>
      </c>
      <c r="G160" s="32">
        <f t="shared" si="9"/>
        <v>1695.1600549180134</v>
      </c>
      <c r="H160" s="116">
        <f t="shared" si="10"/>
        <v>6.8538463287136064</v>
      </c>
    </row>
    <row r="161" spans="2:8" ht="15" x14ac:dyDescent="0.2">
      <c r="B161" s="115">
        <v>526311.96759999997</v>
      </c>
      <c r="C161" s="115">
        <v>10750.81</v>
      </c>
      <c r="D161" s="115">
        <v>2267.63</v>
      </c>
      <c r="E161" s="116">
        <f t="shared" si="11"/>
        <v>4.7409894912309323</v>
      </c>
      <c r="F161" s="32">
        <f t="shared" si="8"/>
        <v>11463.500691284165</v>
      </c>
      <c r="G161" s="32">
        <f t="shared" si="9"/>
        <v>1686.0854686674829</v>
      </c>
      <c r="H161" s="116">
        <f t="shared" si="10"/>
        <v>6.7988846973124053</v>
      </c>
    </row>
    <row r="162" spans="2:8" ht="15" x14ac:dyDescent="0.2">
      <c r="B162" s="115">
        <v>532103.3395</v>
      </c>
      <c r="C162" s="115">
        <v>12215.87</v>
      </c>
      <c r="D162" s="115">
        <v>2243.61</v>
      </c>
      <c r="E162" s="116">
        <f t="shared" si="11"/>
        <v>5.4447386132170923</v>
      </c>
      <c r="F162" s="32">
        <f t="shared" si="8"/>
        <v>11298.722941821576</v>
      </c>
      <c r="G162" s="32">
        <f t="shared" si="9"/>
        <v>1676.3489418008614</v>
      </c>
      <c r="H162" s="116">
        <f t="shared" si="10"/>
        <v>6.7400781902147582</v>
      </c>
    </row>
    <row r="163" spans="2:8" ht="15" x14ac:dyDescent="0.2">
      <c r="B163" s="115">
        <v>537635.04830000002</v>
      </c>
      <c r="C163" s="115">
        <v>16430.12</v>
      </c>
      <c r="D163" s="115">
        <v>1337.24</v>
      </c>
      <c r="E163" s="116">
        <f t="shared" si="11"/>
        <v>12.286590290448984</v>
      </c>
      <c r="F163" s="32">
        <f t="shared" si="8"/>
        <v>11143.54529904146</v>
      </c>
      <c r="G163" s="32">
        <f t="shared" si="9"/>
        <v>1667.1014683536466</v>
      </c>
      <c r="H163" s="116">
        <f t="shared" si="10"/>
        <v>6.6843833507304851</v>
      </c>
    </row>
    <row r="164" spans="2:8" ht="15" x14ac:dyDescent="0.2">
      <c r="B164" s="115">
        <v>544084.32010000001</v>
      </c>
      <c r="C164" s="115">
        <v>17269.099999999999</v>
      </c>
      <c r="D164" s="115">
        <v>1136.98</v>
      </c>
      <c r="E164" s="116">
        <f t="shared" si="11"/>
        <v>15.188569719783988</v>
      </c>
      <c r="F164" s="32">
        <f t="shared" si="8"/>
        <v>10965.316585653156</v>
      </c>
      <c r="G164" s="32">
        <f t="shared" si="9"/>
        <v>1656.3844734187294</v>
      </c>
      <c r="H164" s="116">
        <f t="shared" si="10"/>
        <v>6.6200310143097765</v>
      </c>
    </row>
    <row r="165" spans="2:8" ht="15" x14ac:dyDescent="0.2">
      <c r="B165" s="115">
        <v>550692.96799999999</v>
      </c>
      <c r="C165" s="115">
        <v>13542.89</v>
      </c>
      <c r="D165" s="115">
        <v>1341.86</v>
      </c>
      <c r="E165" s="116">
        <f t="shared" si="11"/>
        <v>10.092625162088444</v>
      </c>
      <c r="F165" s="32">
        <f t="shared" si="8"/>
        <v>10785.640154503346</v>
      </c>
      <c r="G165" s="32">
        <f t="shared" si="9"/>
        <v>1645.4741027544389</v>
      </c>
      <c r="H165" s="116">
        <f t="shared" si="10"/>
        <v>6.5547310264249914</v>
      </c>
    </row>
    <row r="166" spans="2:8" ht="15" x14ac:dyDescent="0.2">
      <c r="B166" s="115">
        <v>557525.52139999997</v>
      </c>
      <c r="C166" s="115">
        <v>13990.92</v>
      </c>
      <c r="D166" s="115">
        <v>1593.99</v>
      </c>
      <c r="E166" s="116">
        <f t="shared" si="11"/>
        <v>8.7772947132667074</v>
      </c>
      <c r="F166" s="32">
        <f t="shared" si="8"/>
        <v>10602.9710606352</v>
      </c>
      <c r="G166" s="32">
        <f t="shared" si="9"/>
        <v>1634.2696342326824</v>
      </c>
      <c r="H166" s="116">
        <f t="shared" si="10"/>
        <v>6.4878957783569637</v>
      </c>
    </row>
    <row r="167" spans="2:8" ht="15" x14ac:dyDescent="0.2">
      <c r="B167" s="115">
        <v>563491.08149999997</v>
      </c>
      <c r="C167" s="115">
        <v>9998.92</v>
      </c>
      <c r="D167" s="115">
        <v>1830.43</v>
      </c>
      <c r="E167" s="116">
        <f t="shared" si="11"/>
        <v>5.4626071469545403</v>
      </c>
      <c r="F167" s="32">
        <f t="shared" si="8"/>
        <v>10446.012747465631</v>
      </c>
      <c r="G167" s="32">
        <f t="shared" si="9"/>
        <v>1624.5493228879327</v>
      </c>
      <c r="H167" s="116">
        <f t="shared" si="10"/>
        <v>6.4300988589844339</v>
      </c>
    </row>
    <row r="168" spans="2:8" ht="15" x14ac:dyDescent="0.2">
      <c r="B168" s="115">
        <v>568667.72759999998</v>
      </c>
      <c r="C168" s="115">
        <v>11672.3</v>
      </c>
      <c r="D168" s="115">
        <v>1812.88</v>
      </c>
      <c r="E168" s="116">
        <f t="shared" si="11"/>
        <v>6.438539782004324</v>
      </c>
      <c r="F168" s="32">
        <f t="shared" si="8"/>
        <v>10311.695485431197</v>
      </c>
      <c r="G168" s="32">
        <f t="shared" si="9"/>
        <v>1616.1613355239158</v>
      </c>
      <c r="H168" s="116">
        <f t="shared" si="10"/>
        <v>6.380362689525934</v>
      </c>
    </row>
    <row r="169" spans="2:8" ht="15" x14ac:dyDescent="0.2">
      <c r="B169" s="115">
        <v>573648.47329999995</v>
      </c>
      <c r="C169" s="115">
        <v>15068.96</v>
      </c>
      <c r="D169" s="115">
        <v>1873.82</v>
      </c>
      <c r="E169" s="116">
        <f t="shared" si="11"/>
        <v>8.0418396644288137</v>
      </c>
      <c r="F169" s="32">
        <f t="shared" si="8"/>
        <v>10184.09175396114</v>
      </c>
      <c r="G169" s="32">
        <f t="shared" si="9"/>
        <v>1608.1316603863484</v>
      </c>
      <c r="H169" s="116">
        <f t="shared" si="10"/>
        <v>6.3328718691568113</v>
      </c>
    </row>
    <row r="170" spans="2:8" ht="15" x14ac:dyDescent="0.2">
      <c r="B170" s="115">
        <v>578007.02549999999</v>
      </c>
      <c r="C170" s="115">
        <v>16492.8</v>
      </c>
      <c r="D170" s="115">
        <v>1652.73</v>
      </c>
      <c r="E170" s="116">
        <f t="shared" si="11"/>
        <v>9.9791254469877106</v>
      </c>
      <c r="F170" s="32">
        <f t="shared" si="8"/>
        <v>10073.724409454257</v>
      </c>
      <c r="G170" s="32">
        <f t="shared" si="9"/>
        <v>1601.1377872525163</v>
      </c>
      <c r="H170" s="116">
        <f t="shared" si="10"/>
        <v>6.2916036893616356</v>
      </c>
    </row>
    <row r="171" spans="2:8" x14ac:dyDescent="0.15">
      <c r="D171" s="89" t="s">
        <v>17</v>
      </c>
      <c r="E171" s="98">
        <f>AVERAGE(E5:E26)</f>
        <v>9.72246246566095</v>
      </c>
      <c r="G171" s="111" t="s">
        <v>17</v>
      </c>
      <c r="H171" s="98">
        <f>AVERAGE(H4:H26)</f>
        <v>9.4750582864451598</v>
      </c>
    </row>
    <row r="172" spans="2:8" x14ac:dyDescent="0.15">
      <c r="E172" s="98"/>
      <c r="H172" s="98"/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33</vt:i4>
      </vt:variant>
    </vt:vector>
  </HeadingPairs>
  <TitlesOfParts>
    <vt:vector size="33" baseType="lpstr">
      <vt:lpstr>Kurau_X-sec</vt:lpstr>
      <vt:lpstr>Perak_X-sec</vt:lpstr>
      <vt:lpstr>Bernam_X-sec</vt:lpstr>
      <vt:lpstr>Selangor_X-sec</vt:lpstr>
      <vt:lpstr>Linggi_X-sec</vt:lpstr>
      <vt:lpstr>Muar_X-sec</vt:lpstr>
      <vt:lpstr>Endau_X-sec (2)</vt:lpstr>
      <vt:lpstr>Rompin_X-sec</vt:lpstr>
      <vt:lpstr>USB_X-sec</vt:lpstr>
      <vt:lpstr>Maputo_X-sec</vt:lpstr>
      <vt:lpstr>Thames_X-sec (New)</vt:lpstr>
      <vt:lpstr>Corantijn_X-sec</vt:lpstr>
      <vt:lpstr>Sinnamary_X-sec</vt:lpstr>
      <vt:lpstr>Mea Klong_X-sec</vt:lpstr>
      <vt:lpstr>Lalang_X-sec</vt:lpstr>
      <vt:lpstr>Limpopo_X-sec</vt:lpstr>
      <vt:lpstr>Tha Chin_X-sec</vt:lpstr>
      <vt:lpstr>Chao Phya_X-sec (New)</vt:lpstr>
      <vt:lpstr>Edisto_X-sec</vt:lpstr>
      <vt:lpstr>Elbe_X-sec (Flander 2013)</vt:lpstr>
      <vt:lpstr>Elbe_X-sec (Kuijper)</vt:lpstr>
      <vt:lpstr>Elbe_X-sec (Savenije)</vt:lpstr>
      <vt:lpstr>Pangani_X-sec</vt:lpstr>
      <vt:lpstr>Landak_X-sec</vt:lpstr>
      <vt:lpstr>Delaware_X-sec</vt:lpstr>
      <vt:lpstr>Schelde_X-sec</vt:lpstr>
      <vt:lpstr>Pungue_X-sec</vt:lpstr>
      <vt:lpstr>incomati_X-sec</vt:lpstr>
      <vt:lpstr>Solo_X-sec</vt:lpstr>
      <vt:lpstr>Eems_X-sec</vt:lpstr>
      <vt:lpstr>Tejo_X-sec</vt:lpstr>
      <vt:lpstr>Gambia_X-sec</vt:lpstr>
      <vt:lpstr>Yangtze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Isabella Anak Gisen - CITG</dc:creator>
  <cp:lastModifiedBy>Hubert Savenije</cp:lastModifiedBy>
  <cp:lastPrinted>2014-04-01T15:52:40Z</cp:lastPrinted>
  <dcterms:created xsi:type="dcterms:W3CDTF">2013-07-04T12:29:31Z</dcterms:created>
  <dcterms:modified xsi:type="dcterms:W3CDTF">2020-04-17T14:07:29Z</dcterms:modified>
</cp:coreProperties>
</file>